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ealth_Analytics\THADA\ADHOC\HA-851 CMS 0057 Final Rule Prior Auth Metrics Reporting\20260519_EXTENSION_LOGIC_REVIEW\LOB_HA-851_20260622\"/>
    </mc:Choice>
  </mc:AlternateContent>
  <xr:revisionPtr revIDLastSave="0" documentId="13_ncr:1_{FE2C65DF-7146-4B53-BE46-4AB1586562A9}" xr6:coauthVersionLast="47" xr6:coauthVersionMax="47" xr10:uidLastSave="{00000000-0000-0000-0000-000000000000}"/>
  <bookViews>
    <workbookView xWindow="25490" yWindow="-110" windowWidth="38620" windowHeight="21820" xr2:uid="{9D4C2978-3A51-479B-AA99-885A47A06036}"/>
  </bookViews>
  <sheets>
    <sheet name="TEMPLATE" sheetId="1" r:id="rId1"/>
    <sheet name="REFERENCE_DATA" sheetId="7" r:id="rId2"/>
    <sheet name="GRAPH_DATA" sheetId="6" r:id="rId3"/>
    <sheet name="UPLOAD_ME" sheetId="5" state="hidden" r:id="rId4"/>
  </sheets>
  <definedNames>
    <definedName name="ExternalData_1" localSheetId="1" hidden="1">REFERENCE_DATA!$A$1:$K$127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A2" i="6" a="1"/>
  <c r="A2" i="6" s="1"/>
  <c r="P11" i="6" s="1" a="1"/>
  <c r="P11" i="6" s="1"/>
  <c r="C29" i="1"/>
  <c r="B29" i="1"/>
  <c r="C28" i="1"/>
  <c r="B28" i="1"/>
  <c r="B24" i="1"/>
  <c r="D21" i="1"/>
  <c r="C21" i="1"/>
  <c r="B21" i="1"/>
  <c r="D17" i="1"/>
  <c r="C17" i="1"/>
  <c r="B17" i="1"/>
  <c r="D16" i="1"/>
  <c r="C16" i="1"/>
  <c r="B16" i="1"/>
  <c r="B11" i="1"/>
  <c r="D8" i="1"/>
  <c r="C8" i="1"/>
  <c r="B8" i="1"/>
  <c r="D4" i="1"/>
  <c r="C4" i="1"/>
  <c r="B4" i="1"/>
  <c r="D3" i="1"/>
  <c r="C3" i="1"/>
  <c r="B3" i="1"/>
  <c r="J4" i="1" l="1"/>
  <c r="D11" i="1"/>
  <c r="P10" i="6" a="1"/>
  <c r="P10" i="6" s="1"/>
  <c r="P6" i="6" a="1"/>
  <c r="P6" i="6" s="1"/>
  <c r="T5" i="6" a="1"/>
  <c r="T5" i="6" s="1"/>
  <c r="T3" i="6" a="1"/>
  <c r="T3" i="6" s="1"/>
  <c r="T4" i="6" a="1"/>
  <c r="T4" i="6" s="1"/>
  <c r="P5" i="6" a="1"/>
  <c r="P5" i="6" s="1"/>
  <c r="P2" i="6" a="1"/>
  <c r="P2" i="6" s="1"/>
  <c r="T11" i="6" a="1"/>
  <c r="T11" i="6" s="1"/>
  <c r="P7" i="6" a="1"/>
  <c r="P7" i="6" s="1"/>
  <c r="T6" i="6" a="1"/>
  <c r="T6" i="6" s="1"/>
  <c r="P3" i="6" a="1"/>
  <c r="P3" i="6" s="1"/>
  <c r="T10" i="6" a="1"/>
  <c r="T10" i="6" s="1"/>
  <c r="P4" i="6" a="1"/>
  <c r="P4" i="6" s="1"/>
  <c r="T2" i="6" a="1"/>
  <c r="T2" i="6" s="1"/>
  <c r="T7" i="6" a="1"/>
  <c r="T7" i="6" s="1"/>
  <c r="F4" i="1"/>
  <c r="C24" i="1"/>
  <c r="D2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C5FDF6-06E5-45D5-8DB9-3F93BC34D87F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  <connection id="2" xr16:uid="{D2818E1D-FA6B-429A-96CE-8F79CD5843BA}" keepAlive="1" name="Query - Query2" description="Connection to the 'Query2' query in the workbook." type="5" refreshedVersion="8" background="1" saveData="1">
    <dbPr connection="Provider=Microsoft.Mashup.OleDb.1;Data Source=$Workbook$;Location=Query2;Extended Properties=&quot;&quot;" command="SELECT * FROM [Query2]"/>
  </connection>
  <connection id="3" xr16:uid="{A58A8E47-478C-4EAF-A053-F3BE6AFD1228}" keepAlive="1" name="Query - RX_REMOVED" description="Connection to the 'RX_REMOVED' query in the workbook." type="5" refreshedVersion="8" background="1" saveData="1">
    <dbPr connection="Provider=Microsoft.Mashup.OleDb.1;Data Source=$Workbook$;Location=RX_REMOVED;Extended Properties=&quot;&quot;" command="SELECT * FROM [RX_REMOVED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<sst xmlns="http://schemas.openxmlformats.org/spreadsheetml/2006/main" count="973" uniqueCount="63">
  <si>
    <t>Standard (non-urgent) Prior Authorization Requests</t>
  </si>
  <si>
    <t>How many  times this happened</t>
  </si>
  <si>
    <t>Out of Total Requests</t>
  </si>
  <si>
    <t>Percentage</t>
  </si>
  <si>
    <t>Request Approved</t>
  </si>
  <si>
    <t>Request Denied</t>
  </si>
  <si>
    <t xml:space="preserve"> </t>
  </si>
  <si>
    <t>(optional) Request approved within 7 Days</t>
  </si>
  <si>
    <t>(optional) Request denied within 7 Days</t>
  </si>
  <si>
    <t>Request approved only after time for review was extended*</t>
  </si>
  <si>
    <t>(optional) Request Denied after time for review was extended</t>
  </si>
  <si>
    <t>Request approved only after appeal</t>
  </si>
  <si>
    <t>(optional) Request denied after appeal</t>
  </si>
  <si>
    <t>Expedited (Urgent) Prior Authorization Requests</t>
  </si>
  <si>
    <t>(optional) Request approved only after appeal</t>
  </si>
  <si>
    <t>Time Between Receiving a Prior Authorization Request and Sending a Decision</t>
  </si>
  <si>
    <t>Standard (non-urgent) Prior Authorization
Requests (response due to provider within 7
calendar days)</t>
  </si>
  <si>
    <t>Expedited (urgent) Prior Authorization Requests
(response due to provider within 72 hours)</t>
  </si>
  <si>
    <t>Out of total
appeals</t>
  </si>
  <si>
    <t>QUESTION</t>
  </si>
  <si>
    <t>Out of Total Requests/Appeals</t>
  </si>
  <si>
    <t>QUESTION TYPE</t>
  </si>
  <si>
    <t>OPTIONAL</t>
  </si>
  <si>
    <t>N</t>
  </si>
  <si>
    <t>Y</t>
  </si>
  <si>
    <t>MEAN/MEDIAN</t>
  </si>
  <si>
    <t>AuthIndicatorForReport</t>
  </si>
  <si>
    <t>SEVERITY</t>
  </si>
  <si>
    <t>Standard</t>
  </si>
  <si>
    <t>Expedited</t>
  </si>
  <si>
    <t>APPROVED WITHIN 7 DAYS</t>
  </si>
  <si>
    <t>DENIED WITHIN 7 DAYS</t>
  </si>
  <si>
    <t>DENIED AFTER APPEAL</t>
  </si>
  <si>
    <t>APPROVED AFTER TIME WAS EXTENDED</t>
  </si>
  <si>
    <t>APPROVED</t>
  </si>
  <si>
    <t>DENIED</t>
  </si>
  <si>
    <t>DENIED AFTER TIME WAS EXTENDED</t>
  </si>
  <si>
    <t>APPROVED AFTER APPEAL</t>
  </si>
  <si>
    <t>MEAN</t>
  </si>
  <si>
    <t>MEDIAN</t>
  </si>
  <si>
    <t>LOB</t>
  </si>
  <si>
    <t xml:space="preserve">MCAS    </t>
  </si>
  <si>
    <t xml:space="preserve">MA      </t>
  </si>
  <si>
    <t xml:space="preserve">HARP    </t>
  </si>
  <si>
    <t xml:space="preserve">CHP     </t>
  </si>
  <si>
    <t xml:space="preserve">MAP     </t>
  </si>
  <si>
    <t xml:space="preserve">MLTC    </t>
  </si>
  <si>
    <t xml:space="preserve">MCAD    </t>
  </si>
  <si>
    <t>SELECT LOB</t>
  </si>
  <si>
    <t>APPROVED WITHIN 72 HOURS</t>
  </si>
  <si>
    <t>DENIED WITHIN 72 HOURS</t>
  </si>
  <si>
    <t>Mean (Average) Time</t>
  </si>
  <si>
    <t>Median (Middle) Time</t>
  </si>
  <si>
    <t>INDICATOR</t>
  </si>
  <si>
    <t>VALUE</t>
  </si>
  <si>
    <t>STANDARD</t>
  </si>
  <si>
    <t>EXPEDITED</t>
  </si>
  <si>
    <t>APPROVED WITHIN 14 DAYS</t>
  </si>
  <si>
    <t>(optional) Request approved within 14 Days</t>
  </si>
  <si>
    <t>DENIED WITHIN 14 DAYS</t>
  </si>
  <si>
    <t>(optional) Request denied within 14 Days</t>
  </si>
  <si>
    <t>Standard (non-urgent) Prior Authorization
Requests (response due to provider within 14
calendar days)</t>
  </si>
  <si>
    <t>Expedited (urgent) Prior Authorization Requests (response due to provider within 72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</si>
</sst>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1"/>
        <bgColor theme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2" borderId="1" xfId="0" applyFont="1" applyFill="1" applyBorder="1"/>
    <xf numFmtId="0" fontId="3" fillId="2" borderId="3" xfId="0" applyFont="1" applyFill="1" applyBorder="1"/>
    <xf numFmtId="0" fontId="0" fillId="0" borderId="3" xfId="0" applyBorder="1"/>
    <xf numFmtId="0" fontId="3" fillId="3" borderId="5" xfId="0" applyFont="1" applyFill="1" applyBorder="1"/>
    <xf numFmtId="0" fontId="3" fillId="3" borderId="6" xfId="0" applyFont="1" applyFill="1" applyBorder="1"/>
    <xf numFmtId="0" fontId="1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  <xf numFmtId="0" fontId="3" fillId="3" borderId="7" xfId="0" applyFont="1" applyFill="1" applyBorder="1"/>
    <xf numFmtId="0" fontId="0" fillId="0" borderId="7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10" fontId="0" fillId="4" borderId="0" xfId="0" applyNumberFormat="1" applyFill="1" applyAlignment="1">
      <alignment horizontal="centerContinuous"/>
    </xf>
    <xf numFmtId="10" fontId="3" fillId="2" borderId="4" xfId="0" applyNumberFormat="1" applyFont="1" applyFill="1" applyBorder="1"/>
    <xf numFmtId="10" fontId="0" fillId="0" borderId="0" xfId="0" applyNumberFormat="1"/>
    <xf numFmtId="10" fontId="0" fillId="0" borderId="3" xfId="1" applyNumberFormat="1" applyFont="1" applyBorder="1"/>
    <xf numFmtId="10" fontId="0" fillId="0" borderId="0" xfId="1" applyNumberFormat="1" applyFont="1"/>
    <xf numFmtId="10" fontId="3" fillId="2" borderId="4" xfId="1" applyNumberFormat="1" applyFont="1" applyFill="1" applyBorder="1"/>
    <xf numFmtId="10" fontId="0" fillId="4" borderId="0" xfId="1" applyNumberFormat="1" applyFont="1" applyFill="1" applyAlignment="1">
      <alignment horizontal="centerContinuous"/>
    </xf>
    <xf numFmtId="0" fontId="1" fillId="5" borderId="0" xfId="0" applyFont="1" applyFill="1"/>
    <xf numFmtId="164" fontId="0" fillId="0" borderId="3" xfId="0" applyNumberFormat="1" applyBorder="1"/>
    <xf numFmtId="0" fontId="1" fillId="0" borderId="0" xfId="0" applyFont="1" applyAlignment="1">
      <alignment horizontal="center" wrapText="1"/>
    </xf>
    <xf numFmtId="0" fontId="3" fillId="3" borderId="0" xfId="0" applyFont="1" applyFill="1"/>
    <xf numFmtId="0" fontId="4" fillId="0" borderId="0" xfId="0" applyFont="1"/>
  </cellXfs>
  <cellStyles count="2">
    <cellStyle name="Normal" xfId="0" builtinId="0"/>
    <cellStyle name="Percent" xfId="1" builtinId="5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01546212234589"/>
          <c:y val="0.18839816381496347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GRAPH_DATA!$P$9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C90-4DEA-A751-F5EAC0CB7292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C90-4DEA-A751-F5EAC0CB7292}"/>
              </c:ext>
            </c:extLst>
          </c:dPt>
          <c:dLbls>
            <c:dLbl>
              <c:idx val="0"/>
              <c:layout>
                <c:manualLayout>
                  <c:x val="0.24247790989867032"/>
                  <c:y val="-0.19726027397260273"/>
                </c:manualLayout>
              </c:layout>
              <c:tx>
                <c:rich>
                  <a:bodyPr/>
                  <a:lstStyle/>
                  <a:p>
                    <a:fld id="{5747BFAD-66D0-4D94-BADF-B32AA272F733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CB25022C-8C50-44E5-9B30-4BCF07529FB9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C90-4DEA-A751-F5EAC0CB7292}"/>
                </c:ext>
              </c:extLst>
            </c:dLbl>
            <c:dLbl>
              <c:idx val="1"/>
              <c:layout>
                <c:manualLayout>
                  <c:x val="-0.16539831421369966"/>
                  <c:y val="-5.876761074138846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7B70F43-5CC6-4051-90C4-EC86AA54A62E}" type="CELLRANGE">
                      <a:rPr lang="en-US" b="0" baseline="0"/>
                      <a:pPr>
                        <a:defRPr/>
                      </a:pPr>
                      <a:t>[CELLRANGE]</a:t>
                    </a:fld>
                    <a:endParaRPr lang="en-US" b="0" baseline="0"/>
                  </a:p>
                  <a:p>
                    <a:pPr>
                      <a:defRPr/>
                    </a:pPr>
                    <a:fld id="{226DD024-AF27-43AF-B327-57E9232D4ECF}" type="VALUE">
                      <a:rPr lang="en-US" sz="1200" baseline="0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36385657393208"/>
                      <c:h val="0.190408735107431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C90-4DEA-A751-F5EAC0CB729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GRAPH_DATA!$P$10:$P$11</c:f>
              <c:numCache>
                <c:formatCode>General</c:formatCode>
                <c:ptCount val="2"/>
                <c:pt idx="0">
                  <c:v>368</c:v>
                </c:pt>
                <c:pt idx="1">
                  <c:v>59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GRAPH_DATA!$O$10:$O$11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9C90-4DEA-A751-F5EAC0CB72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79177602799647"/>
          <c:y val="0.17171296296296296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GRAPH_DATA!$T$9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E3-4655-BDF1-D30F085F8E0B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E3-4655-BDF1-D30F085F8E0B}"/>
              </c:ext>
            </c:extLst>
          </c:dPt>
          <c:dLbls>
            <c:dLbl>
              <c:idx val="0"/>
              <c:layout>
                <c:manualLayout>
                  <c:x val="0.24152603149103424"/>
                  <c:y val="-0.12178253117849838"/>
                </c:manualLayout>
              </c:layout>
              <c:tx>
                <c:rich>
                  <a:bodyPr/>
                  <a:lstStyle/>
                  <a:p>
                    <a:fld id="{29C2FDB3-E155-44A4-ACFD-BA5123BD652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88F7571-E580-45F8-8E2C-DC4239053D8F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36149519766265"/>
                      <c:h val="0.132429620202584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7E3-4655-BDF1-D30F085F8E0B}"/>
                </c:ext>
              </c:extLst>
            </c:dLbl>
            <c:dLbl>
              <c:idx val="1"/>
              <c:layout>
                <c:manualLayout>
                  <c:x val="-0.31910976843253847"/>
                  <c:y val="-0.21244295103055383"/>
                </c:manualLayout>
              </c:layout>
              <c:tx>
                <c:rich>
                  <a:bodyPr/>
                  <a:lstStyle/>
                  <a:p>
                    <a:fld id="{457D02E2-3722-4746-8633-B43F34E6352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r>
                      <a:rPr lang="en-US" baseline="0"/>
                      <a:t> </a:t>
                    </a:r>
                    <a:fld id="{1BFFD2C7-356B-4075-860F-B71B487F47E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5341598794381"/>
                      <c:h val="0.113129499471246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7E3-4655-BDF1-D30F085F8E0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overflow" horzOverflow="overflow" vert="horz" wrap="square" lIns="38100" tIns="19050" rIns="38100" bIns="19050" anchor="ctr" anchorCtr="1">
                <a:no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GRAPH_DATA!$T$10:$T$11</c:f>
              <c:numCache>
                <c:formatCode>General</c:formatCode>
                <c:ptCount val="2"/>
                <c:pt idx="0">
                  <c:v>44154</c:v>
                </c:pt>
                <c:pt idx="1">
                  <c:v>8016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GRAPH_DATA!$S$10:$S$11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67E3-4655-BDF1-D30F085F8E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3281286</xdr:colOff>
      <xdr:row>4</xdr:row>
      <xdr:rowOff>62095</xdr:rowOff>
    </xdr:from>
    <xdr:to>
      <xdr:col>15</xdr:col>
      <xdr:colOff>171625</xdr:colOff>
      <xdr:row>20</xdr:row>
      <xdr:rowOff>147075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A15F41-68D2-43D3-BD96-1FE50F5B6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54963</xdr:colOff>
      <xdr:row>4</xdr:row>
      <xdr:rowOff>141409</xdr:rowOff>
    </xdr:from>
    <xdr:to>
      <xdr:col>7</xdr:col>
      <xdr:colOff>1780037</xdr:colOff>
      <xdr:row>20</xdr:row>
      <xdr:rowOff>110071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690FC28-F7A1-4DD6-A106-805107539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F20DAE9-6299-461D-BAA1-91B0A14501D7}" autoFormatId="16" applyNumberFormats="0" applyBorderFormats="0" applyFontFormats="0" applyPatternFormats="0" applyAlignmentFormats="0" applyWidthHeightFormats="0">
  <queryTableRefresh nextId="12">
    <queryTableFields count="11">
      <queryTableField id="1" name="SEVERITY" tableColumnId="1"/>
      <queryTableField id="2" name="AuthIndicatorForReport" tableColumnId="2"/>
      <queryTableField id="3" name="QUESTION TYPE" tableColumnId="3"/>
      <queryTableField id="4" name="OPTIONAL" tableColumnId="4"/>
      <queryTableField id="5" name="QUESTION" tableColumnId="5"/>
      <queryTableField id="6" name="How many  times this happened" tableColumnId="6"/>
      <queryTableField id="7" name="Out of Total Requests/Appeals" tableColumnId="7"/>
      <queryTableField id="8" name="Percentage" tableColumnId="8"/>
      <queryTableField id="9" name="MEAN" tableColumnId="9"/>
      <queryTableField id="10" name="MEDIAN" tableColumnId="10"/>
      <queryTableField id="11" name="LOB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FA754-FDDD-4F36-A828-48BD19D1A034}" name="Query1" displayName="Query1" ref="A1:K127" tableType="queryTable" totalsRowShown="0">
  <tableColumns count="11">
    <tableColumn id="1" xr3:uid="{1BFFBBCA-57A1-4B03-BA49-CB81F4C98FFA}" uniqueName="1" name="SEVERITY" queryTableFieldId="1" dataDxfId="10"/>
    <tableColumn id="2" xr3:uid="{E13337CA-BE80-435A-82D7-CE8CDA4445F2}" uniqueName="2" name="AuthIndicatorForReport" queryTableFieldId="2" dataDxfId="9"/>
    <tableColumn id="3" xr3:uid="{9D23FF77-6B5A-4128-BE64-0868603D670A}" uniqueName="3" name="QUESTION TYPE" queryTableFieldId="3" dataDxfId="8"/>
    <tableColumn id="4" xr3:uid="{07DCD898-BECE-47DB-99BC-88EF95F5AD9D}" uniqueName="4" name="OPTIONAL" queryTableFieldId="4" dataDxfId="7"/>
    <tableColumn id="5" xr3:uid="{D9E647B9-C771-4E6F-B839-6FA4A7BDCC81}" uniqueName="5" name="QUESTION" queryTableFieldId="5" dataDxfId="6"/>
    <tableColumn id="6" xr3:uid="{F1D5E705-5441-43A5-BED9-2774B38A0CA4}" uniqueName="6" name="How many  times this happened" queryTableFieldId="6" dataDxfId="5"/>
    <tableColumn id="7" xr3:uid="{9E5FDB2D-BE6C-4AE6-8BE5-057BC06654CA}" uniqueName="7" name="Out of Total Requests/Appeals" queryTableFieldId="7" dataDxfId="4"/>
    <tableColumn id="8" xr3:uid="{BCB8F322-AA2A-426A-A4D0-F0EB018C27B7}" uniqueName="8" name="Percentage" queryTableFieldId="8" dataDxfId="3"/>
    <tableColumn id="9" xr3:uid="{364857A8-734A-4F63-84AE-9CCF22A92032}" uniqueName="9" name="MEAN" queryTableFieldId="9" dataDxfId="2"/>
    <tableColumn id="10" xr3:uid="{22DBF676-03DA-4490-BB76-365077572A40}" uniqueName="10" name="MEDIAN" queryTableFieldId="10" dataDxfId="1"/>
    <tableColumn id="11" xr3:uid="{C37A0BB2-D80E-4DAF-BA91-88F5B88FA06F}" uniqueName="11" name="LOB" queryTableFieldId="1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7F8A-0A00-4F9B-AF56-9F4B435361CF}">
  <dimension ref="A1:J29"/>
  <sheetViews>
    <sheetView tabSelected="1" zoomScale="115" zoomScaleNormal="115" workbookViewId="0">
      <selection activeCell="A8" sqref="A8"/>
    </sheetView>
  </sheetViews>
  <sheetFormatPr defaultRowHeight="14.5" x14ac:dyDescent="0.35"/>
  <cols>
    <col min="1" max="1" width="50.26953125" bestFit="1" customWidth="1"/>
    <col min="2" max="2" width="29.26953125" customWidth="1"/>
    <col min="3" max="3" width="20.453125" customWidth="1"/>
    <col min="4" max="4" width="12.1796875" style="22" customWidth="1"/>
    <col min="6" max="8" width="49.1796875" customWidth="1"/>
    <col min="10" max="10" width="45.54296875" customWidth="1"/>
  </cols>
  <sheetData>
    <row r="1" spans="1:10" x14ac:dyDescent="0.35">
      <c r="A1" s="13" t="s">
        <v>0</v>
      </c>
      <c r="B1" s="14"/>
      <c r="C1" s="14"/>
      <c r="D1" s="20"/>
      <c r="F1" s="27" t="s">
        <v>48</v>
      </c>
      <c r="G1" s="27"/>
      <c r="H1" s="27"/>
    </row>
    <row r="2" spans="1:10" ht="34.5" x14ac:dyDescent="0.8">
      <c r="A2" s="8" t="s">
        <v>6</v>
      </c>
      <c r="B2" s="9" t="s">
        <v>1</v>
      </c>
      <c r="C2" s="9" t="s">
        <v>2</v>
      </c>
      <c r="D2" s="21" t="s">
        <v>3</v>
      </c>
      <c r="F2" s="31" t="s">
        <v>47</v>
      </c>
      <c r="G2" s="1"/>
      <c r="H2" s="1"/>
    </row>
    <row r="3" spans="1:10" x14ac:dyDescent="0.35">
      <c r="A3" s="2" t="s">
        <v>4</v>
      </c>
      <c r="B3" s="10">
        <f>SUMIFS(Query1[How many  times this happened],Query1[SEVERITY],"Standard", Query1[LOB],$F$2, Query1[AuthIndicatorForReport],"Approved")</f>
        <v>44154</v>
      </c>
      <c r="C3" s="10">
        <f>SUMIFS(Query1[Out of Total Requests/Appeals],Query1[SEVERITY],"Standard", Query1[LOB],$F$2, Query1[AuthIndicatorForReport],"Approved")</f>
        <v>52170</v>
      </c>
      <c r="D3" s="23">
        <f>_xlfn.MAXIFS(Query1[Percentage],Query1[SEVERITY],"Standard", Query1[LOB],$F$2, Query1[AuthIndicatorForReport],"Approved")</f>
        <v>0.84630000000000005</v>
      </c>
      <c r="F3" s="1" t="s">
        <v>55</v>
      </c>
      <c r="G3" s="1"/>
      <c r="H3" s="1"/>
      <c r="J3" s="1" t="s">
        <v>56</v>
      </c>
    </row>
    <row r="4" spans="1:10" ht="82" customHeight="1" x14ac:dyDescent="0.35">
      <c r="A4" s="3" t="s">
        <v>5</v>
      </c>
      <c r="B4" s="10">
        <f>SUMIFS(Query1[How many  times this happened],Query1[SEVERITY],"Standard", Query1[LOB],$F$2, Query1[AuthIndicatorForReport],"Denied")</f>
        <v>8016</v>
      </c>
      <c r="C4" s="10">
        <f>SUMIFS(Query1[Out of Total Requests/Appeals],Query1[SEVERITY],"Standard", Query1[LOB],$F$2, Query1[AuthIndicatorForReport],"Approved")</f>
        <v>52170</v>
      </c>
      <c r="D4" s="23">
        <f>SUMIFS(Query1[Percentage],Query1[SEVERITY],"Standard", Query1[LOB],$F$2, Query1[AuthIndicatorForReport],"Denied")</f>
        <v>0.1537</v>
      </c>
      <c r="F4" s="29" t="str">
        <f xml:space="preserve"> "In 2025, we received a total of " &amp; $C$3 &amp;" standard (non-urgent)
prior authorization for our covered patients. "
&amp;$D$3*100&amp;"% of those requests were approved:"</f>
        <v>In 2025, we received a total of 52170 standard (non-urgent)
prior authorization for our covered patients. 84.63% of those requests were approved:</v>
      </c>
      <c r="G4" s="29"/>
      <c r="H4" s="29"/>
      <c r="J4" s="29" t="str">
        <f xml:space="preserve"> "In 2025, we received a total of " &amp; $C$16 &amp;" expedited (urgent)
prior authorization requests for our covered patients. "
&amp;$D$16*100&amp;"% of those requests were approved:"</f>
        <v>In 2025, we received a total of 427 expedited (urgent)
prior authorization requests for our covered patients. 86.18% of those requests were approved:</v>
      </c>
    </row>
    <row r="5" spans="1:10" x14ac:dyDescent="0.35">
      <c r="D5" s="24"/>
    </row>
    <row r="6" spans="1:10" x14ac:dyDescent="0.35">
      <c r="D6" s="24"/>
    </row>
    <row r="7" spans="1:10" x14ac:dyDescent="0.35">
      <c r="A7" s="8" t="s">
        <v>6</v>
      </c>
      <c r="B7" s="9" t="s">
        <v>1</v>
      </c>
      <c r="C7" s="9" t="s">
        <v>2</v>
      </c>
      <c r="D7" s="25" t="s">
        <v>3</v>
      </c>
    </row>
    <row r="8" spans="1:10" x14ac:dyDescent="0.35">
      <c r="A8" s="2" t="s">
        <v>9</v>
      </c>
      <c r="B8" s="10">
        <f>SUMIFS(Query1[How many  times this happened],Query1[SEVERITY],"Standard", Query1[LOB],$F$2, Query1[AuthIndicatorForReport],"APPROVED AFTER TIME WAS EXTENDED")</f>
        <v>231</v>
      </c>
      <c r="C8" s="10">
        <f>SUMIFS(Query1[Out of Total Requests/Appeals],Query1[SEVERITY],"Standard", Query1[LOB],$F$2, Query1[AuthIndicatorForReport],"APPROVED AFTER TIME WAS EXTENDED")</f>
        <v>52170</v>
      </c>
      <c r="D8" s="23">
        <f>SUMIFS(Query1[Percentage],Query1[SEVERITY],"Standard", Query1[LOB],$F$2, Query1[AuthIndicatorForReport],"APPROVED AFTER TIME WAS EXTENDED")</f>
        <v>4.4000000000000003E-3</v>
      </c>
    </row>
    <row r="9" spans="1:10" x14ac:dyDescent="0.35">
      <c r="D9" s="24"/>
    </row>
    <row r="10" spans="1:10" ht="29" x14ac:dyDescent="0.35">
      <c r="A10" s="8" t="s">
        <v>6</v>
      </c>
      <c r="B10" s="9" t="s">
        <v>1</v>
      </c>
      <c r="C10" s="19" t="s">
        <v>18</v>
      </c>
      <c r="D10" s="25" t="s">
        <v>3</v>
      </c>
    </row>
    <row r="11" spans="1:10" x14ac:dyDescent="0.35">
      <c r="A11" s="2" t="s">
        <v>11</v>
      </c>
      <c r="B11" s="10">
        <f>SUMIFS(Query1[How many  times this happened],Query1[SEVERITY],"Standard", Query1[LOB],$F$2, Query1[AuthIndicatorForReport],"APPROVED AFTER APPEAL")</f>
        <v>849</v>
      </c>
      <c r="C11" s="10">
        <f>SUMIFS(Query1[How many  times this happened],Query1[SEVERITY],"Standard", Query1[LOB],$F$2, Query1[AuthIndicatorForReport],"APPROVED AFTER APPEAL") + SUMIFS(Query1[How many  times this happened],Query1[SEVERITY],"Standard", Query1[LOB],$F$2, Query1[AuthIndicatorForReport],"DENIED AFTER APPEAL")</f>
        <v>2703</v>
      </c>
      <c r="D11" s="23">
        <f>B11/C11</f>
        <v>0.31409544950055496</v>
      </c>
    </row>
    <row r="12" spans="1:10" x14ac:dyDescent="0.35">
      <c r="D12" s="24"/>
    </row>
    <row r="13" spans="1:10" x14ac:dyDescent="0.35">
      <c r="A13" s="4"/>
      <c r="D13" s="24"/>
    </row>
    <row r="14" spans="1:10" x14ac:dyDescent="0.35">
      <c r="A14" s="13" t="s">
        <v>13</v>
      </c>
      <c r="B14" s="14"/>
      <c r="C14" s="14"/>
      <c r="D14" s="26"/>
    </row>
    <row r="15" spans="1:10" x14ac:dyDescent="0.35">
      <c r="A15" s="8" t="s">
        <v>6</v>
      </c>
      <c r="B15" s="9" t="s">
        <v>1</v>
      </c>
      <c r="C15" s="9" t="s">
        <v>2</v>
      </c>
      <c r="D15" s="25" t="s">
        <v>3</v>
      </c>
    </row>
    <row r="16" spans="1:10" x14ac:dyDescent="0.35">
      <c r="A16" s="2" t="s">
        <v>4</v>
      </c>
      <c r="B16" s="10">
        <f>SUMIFS(Query1[How many  times this happened],Query1[SEVERITY],"Expedited", Query1[LOB],$F$2, Query1[AuthIndicatorForReport],"Approved")</f>
        <v>368</v>
      </c>
      <c r="C16" s="10">
        <f>SUMIFS(Query1[Out of Total Requests/Appeals],Query1[SEVERITY],"Expedited", Query1[LOB],$F$2, Query1[AuthIndicatorForReport],"Approved")</f>
        <v>427</v>
      </c>
      <c r="D16" s="23">
        <f>_xlfn.MAXIFS(Query1[Percentage],Query1[SEVERITY],"Expedited", Query1[LOB],$F$2, Query1[AuthIndicatorForReport],"Approved")</f>
        <v>0.86180000000000001</v>
      </c>
    </row>
    <row r="17" spans="1:4" x14ac:dyDescent="0.35">
      <c r="A17" s="3" t="s">
        <v>5</v>
      </c>
      <c r="B17" s="10">
        <f>SUMIFS(Query1[How many  times this happened],Query1[SEVERITY],"Expedited", Query1[LOB],$F$2, Query1[AuthIndicatorForReport],"Denied")</f>
        <v>59</v>
      </c>
      <c r="C17" s="10">
        <f>SUMIFS(Query1[Out of Total Requests/Appeals],Query1[SEVERITY],"Expedited", Query1[LOB],$F$2, Query1[AuthIndicatorForReport],"Approved")</f>
        <v>427</v>
      </c>
      <c r="D17" s="23">
        <f>SUMIFS(Query1[Percentage],Query1[SEVERITY],"Expedited", Query1[LOB],$F$2, Query1[AuthIndicatorForReport],"Denied")</f>
        <v>0.13819999999999999</v>
      </c>
    </row>
    <row r="18" spans="1:4" x14ac:dyDescent="0.35">
      <c r="D18" s="24"/>
    </row>
    <row r="19" spans="1:4" x14ac:dyDescent="0.35">
      <c r="D19" s="24"/>
    </row>
    <row r="20" spans="1:4" x14ac:dyDescent="0.35">
      <c r="A20" s="8" t="s">
        <v>6</v>
      </c>
      <c r="B20" s="9" t="s">
        <v>1</v>
      </c>
      <c r="C20" s="9" t="s">
        <v>2</v>
      </c>
      <c r="D20" s="25" t="s">
        <v>3</v>
      </c>
    </row>
    <row r="21" spans="1:4" x14ac:dyDescent="0.35">
      <c r="A21" s="2" t="s">
        <v>9</v>
      </c>
      <c r="B21" s="10">
        <f>SUMIFS(Query1[How many  times this happened],Query1[SEVERITY],"Expedited", Query1[LOB],$F$2, Query1[AuthIndicatorForReport],"APPROVED AFTER TIME WAS EXTENDED")</f>
        <v>10</v>
      </c>
      <c r="C21" s="10">
        <f>SUMIFS(Query1[Out of Total Requests/Appeals],Query1[SEVERITY],"Expedited", Query1[LOB],$F$2, Query1[AuthIndicatorForReport],"APPROVED AFTER TIME WAS EXTENDED")</f>
        <v>427</v>
      </c>
      <c r="D21" s="23">
        <f>SUMIFS(Query1[Percentage],Query1[SEVERITY],"Expedited", Query1[LOB],$F$2, Query1[AuthIndicatorForReport],"APPROVED AFTER TIME WAS EXTENDED")</f>
        <v>2.3400000000000001E-2</v>
      </c>
    </row>
    <row r="22" spans="1:4" x14ac:dyDescent="0.35">
      <c r="D22" s="24"/>
    </row>
    <row r="23" spans="1:4" ht="29" x14ac:dyDescent="0.35">
      <c r="A23" s="8" t="s">
        <v>6</v>
      </c>
      <c r="B23" s="9" t="s">
        <v>1</v>
      </c>
      <c r="C23" s="19" t="s">
        <v>18</v>
      </c>
      <c r="D23" s="25" t="s">
        <v>3</v>
      </c>
    </row>
    <row r="24" spans="1:4" x14ac:dyDescent="0.35">
      <c r="A24" s="2" t="s">
        <v>11</v>
      </c>
      <c r="B24" s="10">
        <f>SUMIFS(Query1[How many  times this happened],Query1[SEVERITY],"Expedited", Query1[LOB],$F$2, Query1[AuthIndicatorForReport],"APPROVED AFTER APPEAL")</f>
        <v>6</v>
      </c>
      <c r="C24" s="10">
        <f>SUM($B$24:$B$24)</f>
        <v>6</v>
      </c>
      <c r="D24" s="23">
        <f>IFERROR(B24/C24,0)</f>
        <v>1</v>
      </c>
    </row>
    <row r="26" spans="1:4" x14ac:dyDescent="0.35">
      <c r="A26" s="13" t="s">
        <v>15</v>
      </c>
      <c r="B26" s="14"/>
      <c r="C26" s="14"/>
    </row>
    <row r="27" spans="1:4" x14ac:dyDescent="0.35">
      <c r="A27" s="8" t="s">
        <v>6</v>
      </c>
      <c r="B27" s="9" t="s">
        <v>51</v>
      </c>
      <c r="C27" s="9" t="s">
        <v>52</v>
      </c>
    </row>
    <row r="28" spans="1:4" ht="43.5" x14ac:dyDescent="0.35">
      <c r="A28" s="17" t="s">
        <v>61</v>
      </c>
      <c r="B28" s="28">
        <f>_xlfn.MAXIFS(Query1[MEAN],Query1[LOB],TEMPLATE!$F$2,Query1[SEVERITY],"Standard")</f>
        <v>2.77</v>
      </c>
      <c r="C28" s="10">
        <f>_xlfn.MAXIFS(Query1[MEDIAN],Query1[LOB],TEMPLATE!$F$2,Query1[SEVERITY],"Standard")</f>
        <v>1.77</v>
      </c>
    </row>
    <row r="29" spans="1:4" ht="29" x14ac:dyDescent="0.35">
      <c r="A29" s="18" t="s">
        <v>17</v>
      </c>
      <c r="B29" s="28">
        <f>_xlfn.MAXIFS(Query1[MEAN],Query1[LOB],TEMPLATE!$F$2,Query1[SEVERITY],"EXPEDITED")</f>
        <v>1.39</v>
      </c>
      <c r="C29" s="10">
        <f>_xlfn.MAXIFS(Query1[MEDIAN],Query1[LOB],TEMPLATE!$F$2,Query1[SEVERITY],"EXPEDITED")</f>
        <v>0.76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7C7A25-72B3-4C47-BA17-2418F1D03E69}">
          <x14:formula1>
            <xm:f>REFERENCE_DATA!$M$2:$M$8</xm:f>
          </x14:formula1>
          <xm:sqref>F2:H2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2BEA-3B59-42CB-B7E1-2E085B048FA5}">
  <dimension ref="A1:M127"/>
  <sheetViews>
    <sheetView workbookViewId="0"/>
  </sheetViews>
  <sheetFormatPr defaultRowHeight="14.5" x14ac:dyDescent="0.35"/>
  <cols>
    <col min="1" max="1" width="8.7265625" bestFit="1" customWidth="1"/>
    <col min="2" max="2" width="33.1796875" bestFit="1" customWidth="1"/>
    <col min="3" max="3" width="63.90625" bestFit="1" customWidth="1"/>
    <col min="4" max="4" width="9.1796875" bestFit="1" customWidth="1"/>
    <col min="5" max="5" width="80.7265625" bestFit="1" customWidth="1"/>
    <col min="6" max="6" width="27.6328125" bestFit="1" customWidth="1"/>
    <col min="7" max="7" width="26.26953125" bestFit="1" customWidth="1"/>
    <col min="8" max="8" width="10.1796875" bestFit="1" customWidth="1"/>
    <col min="9" max="9" width="5.6328125" bestFit="1" customWidth="1"/>
    <col min="10" max="10" width="7.453125" bestFit="1" customWidth="1"/>
    <col min="11" max="11" width="7.36328125" bestFit="1" customWidth="1"/>
  </cols>
  <sheetData>
    <row r="1" spans="1:13" x14ac:dyDescent="0.35">
      <c r="A1" t="s">
        <v>27</v>
      </c>
      <c r="B1" t="s">
        <v>26</v>
      </c>
      <c r="C1" t="s">
        <v>21</v>
      </c>
      <c r="D1" t="s">
        <v>22</v>
      </c>
      <c r="E1" t="s">
        <v>19</v>
      </c>
      <c r="F1" t="s">
        <v>1</v>
      </c>
      <c r="G1" t="s">
        <v>20</v>
      </c>
      <c r="H1" t="s">
        <v>3</v>
      </c>
      <c r="I1" t="s">
        <v>38</v>
      </c>
      <c r="J1" t="s">
        <v>39</v>
      </c>
      <c r="K1" t="s">
        <v>40</v>
      </c>
    </row>
    <row r="2" spans="1:13" x14ac:dyDescent="0.35">
      <c r="A2" t="s">
        <v>28</v>
      </c>
      <c r="B2" t="s">
        <v>34</v>
      </c>
      <c r="C2" t="s">
        <v>0</v>
      </c>
      <c r="D2" t="s">
        <v>23</v>
      </c>
      <c r="E2" t="s">
        <v>4</v>
      </c>
      <c r="F2">
        <v>1814</v>
      </c>
      <c r="G2">
        <v>2151</v>
      </c>
      <c r="H2">
        <v>0.84330000000000005</v>
      </c>
      <c r="K2" t="s">
        <v>41</v>
      </c>
      <c r="M2" s="16" t="s">
        <v>41</v>
      </c>
    </row>
    <row r="3" spans="1:13" x14ac:dyDescent="0.35">
      <c r="A3" t="s">
        <v>28</v>
      </c>
      <c r="B3" t="s">
        <v>34</v>
      </c>
      <c r="C3" t="s">
        <v>0</v>
      </c>
      <c r="D3" t="s">
        <v>23</v>
      </c>
      <c r="E3" t="s">
        <v>4</v>
      </c>
      <c r="F3">
        <v>8482</v>
      </c>
      <c r="G3">
        <v>9642</v>
      </c>
      <c r="H3">
        <v>0.87970000000000004</v>
      </c>
      <c r="K3" t="s">
        <v>42</v>
      </c>
      <c r="M3" s="16" t="s">
        <v>42</v>
      </c>
    </row>
    <row r="4" spans="1:13" x14ac:dyDescent="0.35">
      <c r="A4" t="s">
        <v>28</v>
      </c>
      <c r="B4" t="s">
        <v>34</v>
      </c>
      <c r="C4" t="s">
        <v>0</v>
      </c>
      <c r="D4" t="s">
        <v>23</v>
      </c>
      <c r="E4" t="s">
        <v>4</v>
      </c>
      <c r="F4">
        <v>5083</v>
      </c>
      <c r="G4">
        <v>6277</v>
      </c>
      <c r="H4">
        <v>0.80979999999999996</v>
      </c>
      <c r="K4" t="s">
        <v>43</v>
      </c>
      <c r="M4" s="16" t="s">
        <v>43</v>
      </c>
    </row>
    <row r="5" spans="1:13" x14ac:dyDescent="0.35">
      <c r="A5" t="s">
        <v>28</v>
      </c>
      <c r="B5" t="s">
        <v>34</v>
      </c>
      <c r="C5" t="s">
        <v>0</v>
      </c>
      <c r="D5" t="s">
        <v>23</v>
      </c>
      <c r="E5" t="s">
        <v>4</v>
      </c>
      <c r="F5">
        <v>1604</v>
      </c>
      <c r="G5">
        <v>1861</v>
      </c>
      <c r="H5">
        <v>0.8619</v>
      </c>
      <c r="K5" t="s">
        <v>44</v>
      </c>
      <c r="M5" s="16" t="s">
        <v>44</v>
      </c>
    </row>
    <row r="6" spans="1:13" x14ac:dyDescent="0.35">
      <c r="A6" t="s">
        <v>28</v>
      </c>
      <c r="B6" t="s">
        <v>34</v>
      </c>
      <c r="C6" t="s">
        <v>0</v>
      </c>
      <c r="D6" t="s">
        <v>23</v>
      </c>
      <c r="E6" t="s">
        <v>4</v>
      </c>
      <c r="F6">
        <v>1332</v>
      </c>
      <c r="G6">
        <v>1423</v>
      </c>
      <c r="H6">
        <v>0.93610000000000004</v>
      </c>
      <c r="K6" t="s">
        <v>45</v>
      </c>
      <c r="M6" s="16" t="s">
        <v>45</v>
      </c>
    </row>
    <row r="7" spans="1:13" x14ac:dyDescent="0.35">
      <c r="A7" t="s">
        <v>28</v>
      </c>
      <c r="B7" t="s">
        <v>34</v>
      </c>
      <c r="C7" t="s">
        <v>0</v>
      </c>
      <c r="D7" t="s">
        <v>23</v>
      </c>
      <c r="E7" t="s">
        <v>4</v>
      </c>
      <c r="F7">
        <v>3333</v>
      </c>
      <c r="G7">
        <v>4154</v>
      </c>
      <c r="H7">
        <v>0.8024</v>
      </c>
      <c r="K7" t="s">
        <v>46</v>
      </c>
      <c r="M7" s="16" t="s">
        <v>46</v>
      </c>
    </row>
    <row r="8" spans="1:13" x14ac:dyDescent="0.35">
      <c r="A8" t="s">
        <v>28</v>
      </c>
      <c r="B8" t="s">
        <v>34</v>
      </c>
      <c r="C8" t="s">
        <v>0</v>
      </c>
      <c r="D8" t="s">
        <v>23</v>
      </c>
      <c r="E8" t="s">
        <v>4</v>
      </c>
      <c r="F8">
        <v>44154</v>
      </c>
      <c r="G8">
        <v>52170</v>
      </c>
      <c r="H8">
        <v>0.84630000000000005</v>
      </c>
      <c r="K8" t="s">
        <v>47</v>
      </c>
      <c r="M8" s="16" t="s">
        <v>47</v>
      </c>
    </row>
    <row r="9" spans="1:13" x14ac:dyDescent="0.35">
      <c r="A9" t="s">
        <v>28</v>
      </c>
      <c r="B9" t="s">
        <v>35</v>
      </c>
      <c r="C9" t="s">
        <v>0</v>
      </c>
      <c r="D9" t="s">
        <v>23</v>
      </c>
      <c r="E9" t="s">
        <v>5</v>
      </c>
      <c r="F9">
        <v>337</v>
      </c>
      <c r="G9">
        <v>2151</v>
      </c>
      <c r="H9">
        <v>0.15670000000000001</v>
      </c>
      <c r="K9" t="s">
        <v>41</v>
      </c>
    </row>
    <row r="10" spans="1:13" x14ac:dyDescent="0.35">
      <c r="A10" t="s">
        <v>28</v>
      </c>
      <c r="B10" t="s">
        <v>35</v>
      </c>
      <c r="C10" t="s">
        <v>0</v>
      </c>
      <c r="D10" t="s">
        <v>23</v>
      </c>
      <c r="E10" t="s">
        <v>5</v>
      </c>
      <c r="F10">
        <v>1160</v>
      </c>
      <c r="G10">
        <v>9642</v>
      </c>
      <c r="H10">
        <v>0.1203</v>
      </c>
      <c r="K10" t="s">
        <v>42</v>
      </c>
    </row>
    <row r="11" spans="1:13" x14ac:dyDescent="0.35">
      <c r="A11" t="s">
        <v>28</v>
      </c>
      <c r="B11" t="s">
        <v>35</v>
      </c>
      <c r="C11" t="s">
        <v>0</v>
      </c>
      <c r="D11" t="s">
        <v>23</v>
      </c>
      <c r="E11" t="s">
        <v>5</v>
      </c>
      <c r="F11">
        <v>1194</v>
      </c>
      <c r="G11">
        <v>6277</v>
      </c>
      <c r="H11">
        <v>0.19020000000000001</v>
      </c>
      <c r="K11" t="s">
        <v>43</v>
      </c>
    </row>
    <row r="12" spans="1:13" x14ac:dyDescent="0.35">
      <c r="A12" t="s">
        <v>28</v>
      </c>
      <c r="B12" t="s">
        <v>35</v>
      </c>
      <c r="C12" t="s">
        <v>0</v>
      </c>
      <c r="D12" t="s">
        <v>23</v>
      </c>
      <c r="E12" t="s">
        <v>5</v>
      </c>
      <c r="F12">
        <v>257</v>
      </c>
      <c r="G12">
        <v>1861</v>
      </c>
      <c r="H12">
        <v>0.1381</v>
      </c>
      <c r="K12" t="s">
        <v>44</v>
      </c>
    </row>
    <row r="13" spans="1:13" x14ac:dyDescent="0.35">
      <c r="A13" t="s">
        <v>28</v>
      </c>
      <c r="B13" t="s">
        <v>35</v>
      </c>
      <c r="C13" t="s">
        <v>0</v>
      </c>
      <c r="D13" t="s">
        <v>23</v>
      </c>
      <c r="E13" t="s">
        <v>5</v>
      </c>
      <c r="F13">
        <v>91</v>
      </c>
      <c r="G13">
        <v>1423</v>
      </c>
      <c r="H13">
        <v>6.3899999999999998E-2</v>
      </c>
      <c r="K13" t="s">
        <v>45</v>
      </c>
    </row>
    <row r="14" spans="1:13" x14ac:dyDescent="0.35">
      <c r="A14" t="s">
        <v>28</v>
      </c>
      <c r="B14" t="s">
        <v>35</v>
      </c>
      <c r="C14" t="s">
        <v>0</v>
      </c>
      <c r="D14" t="s">
        <v>23</v>
      </c>
      <c r="E14" t="s">
        <v>5</v>
      </c>
      <c r="F14">
        <v>821</v>
      </c>
      <c r="G14">
        <v>4154</v>
      </c>
      <c r="H14">
        <v>0.1976</v>
      </c>
      <c r="K14" t="s">
        <v>46</v>
      </c>
    </row>
    <row r="15" spans="1:13" x14ac:dyDescent="0.35">
      <c r="A15" t="s">
        <v>28</v>
      </c>
      <c r="B15" t="s">
        <v>35</v>
      </c>
      <c r="C15" t="s">
        <v>0</v>
      </c>
      <c r="D15" t="s">
        <v>23</v>
      </c>
      <c r="E15" t="s">
        <v>5</v>
      </c>
      <c r="F15">
        <v>8016</v>
      </c>
      <c r="G15">
        <v>52170</v>
      </c>
      <c r="H15">
        <v>0.1537</v>
      </c>
      <c r="K15" t="s">
        <v>47</v>
      </c>
    </row>
    <row r="16" spans="1:13" x14ac:dyDescent="0.35">
      <c r="A16" t="s">
        <v>28</v>
      </c>
      <c r="B16" t="s">
        <v>57</v>
      </c>
      <c r="C16" t="s">
        <v>0</v>
      </c>
      <c r="D16" t="s">
        <v>24</v>
      </c>
      <c r="E16" t="s">
        <v>58</v>
      </c>
      <c r="F16">
        <v>1757</v>
      </c>
      <c r="G16">
        <v>2151</v>
      </c>
      <c r="H16">
        <v>0.81679999999999997</v>
      </c>
      <c r="K16" t="s">
        <v>41</v>
      </c>
    </row>
    <row r="17" spans="1:11" x14ac:dyDescent="0.35">
      <c r="A17" t="s">
        <v>28</v>
      </c>
      <c r="B17" t="s">
        <v>57</v>
      </c>
      <c r="C17" t="s">
        <v>0</v>
      </c>
      <c r="D17" t="s">
        <v>24</v>
      </c>
      <c r="E17" t="s">
        <v>58</v>
      </c>
      <c r="F17">
        <v>8345</v>
      </c>
      <c r="G17">
        <v>9642</v>
      </c>
      <c r="H17">
        <v>0.86550000000000005</v>
      </c>
      <c r="K17" t="s">
        <v>42</v>
      </c>
    </row>
    <row r="18" spans="1:11" x14ac:dyDescent="0.35">
      <c r="A18" t="s">
        <v>28</v>
      </c>
      <c r="B18" t="s">
        <v>57</v>
      </c>
      <c r="C18" t="s">
        <v>0</v>
      </c>
      <c r="D18" t="s">
        <v>24</v>
      </c>
      <c r="E18" t="s">
        <v>58</v>
      </c>
      <c r="F18">
        <v>4830</v>
      </c>
      <c r="G18">
        <v>6277</v>
      </c>
      <c r="H18">
        <v>0.76949999999999996</v>
      </c>
      <c r="K18" t="s">
        <v>43</v>
      </c>
    </row>
    <row r="19" spans="1:11" x14ac:dyDescent="0.35">
      <c r="A19" t="s">
        <v>28</v>
      </c>
      <c r="B19" t="s">
        <v>57</v>
      </c>
      <c r="C19" t="s">
        <v>0</v>
      </c>
      <c r="D19" t="s">
        <v>24</v>
      </c>
      <c r="E19" t="s">
        <v>58</v>
      </c>
      <c r="F19">
        <v>1587</v>
      </c>
      <c r="G19">
        <v>1861</v>
      </c>
      <c r="H19">
        <v>0.8528</v>
      </c>
      <c r="K19" t="s">
        <v>44</v>
      </c>
    </row>
    <row r="20" spans="1:11" x14ac:dyDescent="0.35">
      <c r="A20" t="s">
        <v>28</v>
      </c>
      <c r="B20" t="s">
        <v>57</v>
      </c>
      <c r="C20" t="s">
        <v>0</v>
      </c>
      <c r="D20" t="s">
        <v>24</v>
      </c>
      <c r="E20" t="s">
        <v>58</v>
      </c>
      <c r="F20">
        <v>1316</v>
      </c>
      <c r="G20">
        <v>1423</v>
      </c>
      <c r="H20">
        <v>0.92479999999999996</v>
      </c>
      <c r="K20" t="s">
        <v>45</v>
      </c>
    </row>
    <row r="21" spans="1:11" x14ac:dyDescent="0.35">
      <c r="A21" t="s">
        <v>28</v>
      </c>
      <c r="B21" t="s">
        <v>57</v>
      </c>
      <c r="C21" t="s">
        <v>0</v>
      </c>
      <c r="D21" t="s">
        <v>24</v>
      </c>
      <c r="E21" t="s">
        <v>58</v>
      </c>
      <c r="F21">
        <v>3314</v>
      </c>
      <c r="G21">
        <v>4154</v>
      </c>
      <c r="H21">
        <v>0.79779999999999995</v>
      </c>
      <c r="K21" t="s">
        <v>46</v>
      </c>
    </row>
    <row r="22" spans="1:11" x14ac:dyDescent="0.35">
      <c r="A22" t="s">
        <v>28</v>
      </c>
      <c r="B22" t="s">
        <v>57</v>
      </c>
      <c r="C22" t="s">
        <v>0</v>
      </c>
      <c r="D22" t="s">
        <v>24</v>
      </c>
      <c r="E22" t="s">
        <v>58</v>
      </c>
      <c r="F22">
        <v>42964</v>
      </c>
      <c r="G22">
        <v>52170</v>
      </c>
      <c r="H22">
        <v>0.82350000000000001</v>
      </c>
      <c r="K22" t="s">
        <v>47</v>
      </c>
    </row>
    <row r="23" spans="1:11" x14ac:dyDescent="0.35">
      <c r="A23" t="s">
        <v>28</v>
      </c>
      <c r="B23" t="s">
        <v>59</v>
      </c>
      <c r="C23" t="s">
        <v>0</v>
      </c>
      <c r="D23" t="s">
        <v>24</v>
      </c>
      <c r="E23" t="s">
        <v>60</v>
      </c>
      <c r="F23">
        <v>260</v>
      </c>
      <c r="G23">
        <v>2151</v>
      </c>
      <c r="H23">
        <v>0.12089999999999999</v>
      </c>
      <c r="K23" t="s">
        <v>41</v>
      </c>
    </row>
    <row r="24" spans="1:11" x14ac:dyDescent="0.35">
      <c r="A24" t="s">
        <v>28</v>
      </c>
      <c r="B24" t="s">
        <v>59</v>
      </c>
      <c r="C24" t="s">
        <v>0</v>
      </c>
      <c r="D24" t="s">
        <v>24</v>
      </c>
      <c r="E24" t="s">
        <v>60</v>
      </c>
      <c r="F24">
        <v>1040</v>
      </c>
      <c r="G24">
        <v>9642</v>
      </c>
      <c r="H24">
        <v>0.1079</v>
      </c>
      <c r="K24" t="s">
        <v>42</v>
      </c>
    </row>
    <row r="25" spans="1:11" x14ac:dyDescent="0.35">
      <c r="A25" t="s">
        <v>28</v>
      </c>
      <c r="B25" t="s">
        <v>59</v>
      </c>
      <c r="C25" t="s">
        <v>0</v>
      </c>
      <c r="D25" t="s">
        <v>24</v>
      </c>
      <c r="E25" t="s">
        <v>60</v>
      </c>
      <c r="F25">
        <v>798</v>
      </c>
      <c r="G25">
        <v>6277</v>
      </c>
      <c r="H25">
        <v>0.12709999999999999</v>
      </c>
      <c r="K25" t="s">
        <v>43</v>
      </c>
    </row>
    <row r="26" spans="1:11" x14ac:dyDescent="0.35">
      <c r="A26" t="s">
        <v>28</v>
      </c>
      <c r="B26" t="s">
        <v>59</v>
      </c>
      <c r="C26" t="s">
        <v>0</v>
      </c>
      <c r="D26" t="s">
        <v>24</v>
      </c>
      <c r="E26" t="s">
        <v>60</v>
      </c>
      <c r="F26">
        <v>193</v>
      </c>
      <c r="G26">
        <v>1861</v>
      </c>
      <c r="H26">
        <v>0.1037</v>
      </c>
      <c r="K26" t="s">
        <v>44</v>
      </c>
    </row>
    <row r="27" spans="1:11" x14ac:dyDescent="0.35">
      <c r="A27" t="s">
        <v>28</v>
      </c>
      <c r="B27" t="s">
        <v>59</v>
      </c>
      <c r="C27" t="s">
        <v>0</v>
      </c>
      <c r="D27" t="s">
        <v>24</v>
      </c>
      <c r="E27" t="s">
        <v>60</v>
      </c>
      <c r="F27">
        <v>81</v>
      </c>
      <c r="G27">
        <v>1423</v>
      </c>
      <c r="H27">
        <v>5.6899999999999999E-2</v>
      </c>
      <c r="K27" t="s">
        <v>45</v>
      </c>
    </row>
    <row r="28" spans="1:11" x14ac:dyDescent="0.35">
      <c r="A28" t="s">
        <v>28</v>
      </c>
      <c r="B28" t="s">
        <v>59</v>
      </c>
      <c r="C28" t="s">
        <v>0</v>
      </c>
      <c r="D28" t="s">
        <v>24</v>
      </c>
      <c r="E28" t="s">
        <v>60</v>
      </c>
      <c r="F28">
        <v>783</v>
      </c>
      <c r="G28">
        <v>4154</v>
      </c>
      <c r="H28">
        <v>0.1885</v>
      </c>
      <c r="K28" t="s">
        <v>46</v>
      </c>
    </row>
    <row r="29" spans="1:11" x14ac:dyDescent="0.35">
      <c r="A29" t="s">
        <v>28</v>
      </c>
      <c r="B29" t="s">
        <v>59</v>
      </c>
      <c r="C29" t="s">
        <v>0</v>
      </c>
      <c r="D29" t="s">
        <v>24</v>
      </c>
      <c r="E29" t="s">
        <v>60</v>
      </c>
      <c r="F29">
        <v>5932</v>
      </c>
      <c r="G29">
        <v>52170</v>
      </c>
      <c r="H29">
        <v>0.1137</v>
      </c>
      <c r="K29" t="s">
        <v>47</v>
      </c>
    </row>
    <row r="30" spans="1:11" x14ac:dyDescent="0.35">
      <c r="A30" t="s">
        <v>28</v>
      </c>
      <c r="B30" t="s">
        <v>33</v>
      </c>
      <c r="C30" t="s">
        <v>0</v>
      </c>
      <c r="D30" t="s">
        <v>23</v>
      </c>
      <c r="E30" t="s">
        <v>9</v>
      </c>
      <c r="F30">
        <v>20</v>
      </c>
      <c r="G30">
        <v>2151</v>
      </c>
      <c r="H30">
        <v>9.2999999999999992E-3</v>
      </c>
      <c r="K30" t="s">
        <v>41</v>
      </c>
    </row>
    <row r="31" spans="1:11" x14ac:dyDescent="0.35">
      <c r="A31" t="s">
        <v>28</v>
      </c>
      <c r="B31" t="s">
        <v>33</v>
      </c>
      <c r="C31" t="s">
        <v>0</v>
      </c>
      <c r="D31" t="s">
        <v>23</v>
      </c>
      <c r="E31" t="s">
        <v>9</v>
      </c>
      <c r="F31">
        <v>25</v>
      </c>
      <c r="G31">
        <v>9642</v>
      </c>
      <c r="H31">
        <v>2.5999999999999999E-3</v>
      </c>
      <c r="K31" t="s">
        <v>42</v>
      </c>
    </row>
    <row r="32" spans="1:11" x14ac:dyDescent="0.35">
      <c r="A32" t="s">
        <v>28</v>
      </c>
      <c r="B32" t="s">
        <v>33</v>
      </c>
      <c r="C32" t="s">
        <v>0</v>
      </c>
      <c r="D32" t="s">
        <v>23</v>
      </c>
      <c r="E32" t="s">
        <v>9</v>
      </c>
      <c r="F32">
        <v>34</v>
      </c>
      <c r="G32">
        <v>6277</v>
      </c>
      <c r="H32">
        <v>5.4000000000000003E-3</v>
      </c>
      <c r="K32" t="s">
        <v>43</v>
      </c>
    </row>
    <row r="33" spans="1:11" x14ac:dyDescent="0.35">
      <c r="A33" t="s">
        <v>28</v>
      </c>
      <c r="B33" t="s">
        <v>33</v>
      </c>
      <c r="C33" t="s">
        <v>0</v>
      </c>
      <c r="D33" t="s">
        <v>23</v>
      </c>
      <c r="E33" t="s">
        <v>9</v>
      </c>
      <c r="F33">
        <v>1</v>
      </c>
      <c r="G33">
        <v>1861</v>
      </c>
      <c r="H33">
        <v>5.0000000000000001E-4</v>
      </c>
      <c r="K33" t="s">
        <v>44</v>
      </c>
    </row>
    <row r="34" spans="1:11" x14ac:dyDescent="0.35">
      <c r="A34" t="s">
        <v>28</v>
      </c>
      <c r="B34" t="s">
        <v>33</v>
      </c>
      <c r="C34" t="s">
        <v>0</v>
      </c>
      <c r="D34" t="s">
        <v>23</v>
      </c>
      <c r="E34" t="s">
        <v>9</v>
      </c>
      <c r="F34">
        <v>1</v>
      </c>
      <c r="G34">
        <v>1423</v>
      </c>
      <c r="H34">
        <v>6.9999999999999999E-4</v>
      </c>
      <c r="K34" t="s">
        <v>45</v>
      </c>
    </row>
    <row r="35" spans="1:11" x14ac:dyDescent="0.35">
      <c r="A35" t="s">
        <v>28</v>
      </c>
      <c r="B35" t="s">
        <v>33</v>
      </c>
      <c r="C35" t="s">
        <v>0</v>
      </c>
      <c r="D35" t="s">
        <v>23</v>
      </c>
      <c r="E35" t="s">
        <v>9</v>
      </c>
      <c r="F35">
        <v>10</v>
      </c>
      <c r="G35">
        <v>4154</v>
      </c>
      <c r="H35">
        <v>2.3999999999999998E-3</v>
      </c>
      <c r="K35" t="s">
        <v>46</v>
      </c>
    </row>
    <row r="36" spans="1:11" x14ac:dyDescent="0.35">
      <c r="A36" t="s">
        <v>28</v>
      </c>
      <c r="B36" t="s">
        <v>33</v>
      </c>
      <c r="C36" t="s">
        <v>0</v>
      </c>
      <c r="D36" t="s">
        <v>23</v>
      </c>
      <c r="E36" t="s">
        <v>9</v>
      </c>
      <c r="F36">
        <v>231</v>
      </c>
      <c r="G36">
        <v>52170</v>
      </c>
      <c r="H36">
        <v>4.4000000000000003E-3</v>
      </c>
      <c r="K36" t="s">
        <v>47</v>
      </c>
    </row>
    <row r="37" spans="1:11" x14ac:dyDescent="0.35">
      <c r="A37" t="s">
        <v>28</v>
      </c>
      <c r="B37" t="s">
        <v>36</v>
      </c>
      <c r="C37" t="s">
        <v>0</v>
      </c>
      <c r="D37" t="s">
        <v>24</v>
      </c>
      <c r="E37" t="s">
        <v>10</v>
      </c>
      <c r="F37">
        <v>11</v>
      </c>
      <c r="G37">
        <v>2151</v>
      </c>
      <c r="H37">
        <v>5.1000000000000004E-3</v>
      </c>
      <c r="K37" t="s">
        <v>41</v>
      </c>
    </row>
    <row r="38" spans="1:11" x14ac:dyDescent="0.35">
      <c r="A38" t="s">
        <v>28</v>
      </c>
      <c r="B38" t="s">
        <v>36</v>
      </c>
      <c r="C38" t="s">
        <v>0</v>
      </c>
      <c r="D38" t="s">
        <v>24</v>
      </c>
      <c r="E38" t="s">
        <v>10</v>
      </c>
      <c r="F38">
        <v>29</v>
      </c>
      <c r="G38">
        <v>9642</v>
      </c>
      <c r="H38">
        <v>3.0000000000000001E-3</v>
      </c>
      <c r="K38" t="s">
        <v>42</v>
      </c>
    </row>
    <row r="39" spans="1:11" x14ac:dyDescent="0.35">
      <c r="A39" t="s">
        <v>28</v>
      </c>
      <c r="B39" t="s">
        <v>36</v>
      </c>
      <c r="C39" t="s">
        <v>0</v>
      </c>
      <c r="D39" t="s">
        <v>24</v>
      </c>
      <c r="E39" t="s">
        <v>10</v>
      </c>
      <c r="F39">
        <v>24</v>
      </c>
      <c r="G39">
        <v>6277</v>
      </c>
      <c r="H39">
        <v>3.8E-3</v>
      </c>
      <c r="K39" t="s">
        <v>43</v>
      </c>
    </row>
    <row r="40" spans="1:11" x14ac:dyDescent="0.35">
      <c r="A40" t="s">
        <v>28</v>
      </c>
      <c r="B40" t="s">
        <v>36</v>
      </c>
      <c r="C40" t="s">
        <v>0</v>
      </c>
      <c r="D40" t="s">
        <v>24</v>
      </c>
      <c r="E40" t="s">
        <v>10</v>
      </c>
      <c r="F40">
        <v>1</v>
      </c>
      <c r="G40">
        <v>1861</v>
      </c>
      <c r="H40">
        <v>5.0000000000000001E-4</v>
      </c>
      <c r="K40" t="s">
        <v>44</v>
      </c>
    </row>
    <row r="41" spans="1:11" x14ac:dyDescent="0.35">
      <c r="A41" t="s">
        <v>28</v>
      </c>
      <c r="B41" t="s">
        <v>36</v>
      </c>
      <c r="C41" t="s">
        <v>0</v>
      </c>
      <c r="D41" t="s">
        <v>24</v>
      </c>
      <c r="E41" t="s">
        <v>10</v>
      </c>
      <c r="F41">
        <v>3</v>
      </c>
      <c r="G41">
        <v>1423</v>
      </c>
      <c r="H41">
        <v>2.0999999999999999E-3</v>
      </c>
      <c r="K41" t="s">
        <v>45</v>
      </c>
    </row>
    <row r="42" spans="1:11" x14ac:dyDescent="0.35">
      <c r="A42" t="s">
        <v>28</v>
      </c>
      <c r="B42" t="s">
        <v>36</v>
      </c>
      <c r="C42" t="s">
        <v>0</v>
      </c>
      <c r="D42" t="s">
        <v>24</v>
      </c>
      <c r="E42" t="s">
        <v>10</v>
      </c>
      <c r="F42">
        <v>7</v>
      </c>
      <c r="G42">
        <v>4154</v>
      </c>
      <c r="H42">
        <v>1.6999999999999999E-3</v>
      </c>
      <c r="K42" t="s">
        <v>46</v>
      </c>
    </row>
    <row r="43" spans="1:11" x14ac:dyDescent="0.35">
      <c r="A43" t="s">
        <v>28</v>
      </c>
      <c r="B43" t="s">
        <v>36</v>
      </c>
      <c r="C43" t="s">
        <v>0</v>
      </c>
      <c r="D43" t="s">
        <v>24</v>
      </c>
      <c r="E43" t="s">
        <v>10</v>
      </c>
      <c r="F43">
        <v>172</v>
      </c>
      <c r="G43">
        <v>52170</v>
      </c>
      <c r="H43">
        <v>3.3E-3</v>
      </c>
      <c r="K43" t="s">
        <v>47</v>
      </c>
    </row>
    <row r="44" spans="1:11" x14ac:dyDescent="0.35">
      <c r="A44" t="s">
        <v>28</v>
      </c>
      <c r="B44" t="s">
        <v>37</v>
      </c>
      <c r="C44" t="s">
        <v>0</v>
      </c>
      <c r="D44" t="s">
        <v>23</v>
      </c>
      <c r="E44" t="s">
        <v>11</v>
      </c>
      <c r="F44">
        <v>32</v>
      </c>
      <c r="G44">
        <v>2151</v>
      </c>
      <c r="H44">
        <v>1.49E-2</v>
      </c>
      <c r="K44" t="s">
        <v>41</v>
      </c>
    </row>
    <row r="45" spans="1:11" x14ac:dyDescent="0.35">
      <c r="A45" t="s">
        <v>28</v>
      </c>
      <c r="B45" t="s">
        <v>37</v>
      </c>
      <c r="C45" t="s">
        <v>0</v>
      </c>
      <c r="D45" t="s">
        <v>23</v>
      </c>
      <c r="E45" t="s">
        <v>11</v>
      </c>
      <c r="F45">
        <v>88</v>
      </c>
      <c r="G45">
        <v>9642</v>
      </c>
      <c r="H45">
        <v>9.1000000000000004E-3</v>
      </c>
      <c r="K45" t="s">
        <v>42</v>
      </c>
    </row>
    <row r="46" spans="1:11" x14ac:dyDescent="0.35">
      <c r="A46" t="s">
        <v>28</v>
      </c>
      <c r="B46" t="s">
        <v>37</v>
      </c>
      <c r="C46" t="s">
        <v>0</v>
      </c>
      <c r="D46" t="s">
        <v>23</v>
      </c>
      <c r="E46" t="s">
        <v>11</v>
      </c>
      <c r="F46">
        <v>205</v>
      </c>
      <c r="G46">
        <v>6277</v>
      </c>
      <c r="H46">
        <v>3.27E-2</v>
      </c>
      <c r="K46" t="s">
        <v>43</v>
      </c>
    </row>
    <row r="47" spans="1:11" x14ac:dyDescent="0.35">
      <c r="A47" t="s">
        <v>28</v>
      </c>
      <c r="B47" t="s">
        <v>37</v>
      </c>
      <c r="C47" t="s">
        <v>0</v>
      </c>
      <c r="D47" t="s">
        <v>23</v>
      </c>
      <c r="E47" t="s">
        <v>11</v>
      </c>
      <c r="F47">
        <v>16</v>
      </c>
      <c r="G47">
        <v>1861</v>
      </c>
      <c r="H47">
        <v>8.6E-3</v>
      </c>
      <c r="K47" t="s">
        <v>44</v>
      </c>
    </row>
    <row r="48" spans="1:11" x14ac:dyDescent="0.35">
      <c r="A48" t="s">
        <v>28</v>
      </c>
      <c r="B48" t="s">
        <v>37</v>
      </c>
      <c r="C48" t="s">
        <v>0</v>
      </c>
      <c r="D48" t="s">
        <v>23</v>
      </c>
      <c r="E48" t="s">
        <v>11</v>
      </c>
      <c r="F48">
        <v>11</v>
      </c>
      <c r="G48">
        <v>1423</v>
      </c>
      <c r="H48">
        <v>7.7000000000000002E-3</v>
      </c>
      <c r="K48" t="s">
        <v>45</v>
      </c>
    </row>
    <row r="49" spans="1:11" x14ac:dyDescent="0.35">
      <c r="A49" t="s">
        <v>28</v>
      </c>
      <c r="B49" t="s">
        <v>37</v>
      </c>
      <c r="C49" t="s">
        <v>0</v>
      </c>
      <c r="D49" t="s">
        <v>23</v>
      </c>
      <c r="E49" t="s">
        <v>11</v>
      </c>
      <c r="F49">
        <v>2</v>
      </c>
      <c r="G49">
        <v>4154</v>
      </c>
      <c r="H49">
        <v>5.0000000000000001E-4</v>
      </c>
      <c r="K49" t="s">
        <v>46</v>
      </c>
    </row>
    <row r="50" spans="1:11" x14ac:dyDescent="0.35">
      <c r="A50" t="s">
        <v>28</v>
      </c>
      <c r="B50" t="s">
        <v>37</v>
      </c>
      <c r="C50" t="s">
        <v>0</v>
      </c>
      <c r="D50" t="s">
        <v>23</v>
      </c>
      <c r="E50" t="s">
        <v>11</v>
      </c>
      <c r="F50">
        <v>849</v>
      </c>
      <c r="G50">
        <v>52170</v>
      </c>
      <c r="H50">
        <v>1.6299999999999999E-2</v>
      </c>
      <c r="K50" t="s">
        <v>47</v>
      </c>
    </row>
    <row r="51" spans="1:11" x14ac:dyDescent="0.35">
      <c r="A51" t="s">
        <v>28</v>
      </c>
      <c r="B51" t="s">
        <v>32</v>
      </c>
      <c r="C51" t="s">
        <v>0</v>
      </c>
      <c r="D51" t="s">
        <v>24</v>
      </c>
      <c r="E51" t="s">
        <v>12</v>
      </c>
      <c r="F51">
        <v>65</v>
      </c>
      <c r="G51">
        <v>2151</v>
      </c>
      <c r="H51">
        <v>3.0200000000000001E-2</v>
      </c>
      <c r="K51" t="s">
        <v>41</v>
      </c>
    </row>
    <row r="52" spans="1:11" x14ac:dyDescent="0.35">
      <c r="A52" t="s">
        <v>28</v>
      </c>
      <c r="B52" t="s">
        <v>32</v>
      </c>
      <c r="C52" t="s">
        <v>0</v>
      </c>
      <c r="D52" t="s">
        <v>24</v>
      </c>
      <c r="E52" t="s">
        <v>12</v>
      </c>
      <c r="F52">
        <v>84</v>
      </c>
      <c r="G52">
        <v>9642</v>
      </c>
      <c r="H52">
        <v>8.6999999999999994E-3</v>
      </c>
      <c r="K52" t="s">
        <v>42</v>
      </c>
    </row>
    <row r="53" spans="1:11" x14ac:dyDescent="0.35">
      <c r="A53" t="s">
        <v>28</v>
      </c>
      <c r="B53" t="s">
        <v>32</v>
      </c>
      <c r="C53" t="s">
        <v>0</v>
      </c>
      <c r="D53" t="s">
        <v>24</v>
      </c>
      <c r="E53" t="s">
        <v>12</v>
      </c>
      <c r="F53">
        <v>366</v>
      </c>
      <c r="G53">
        <v>6277</v>
      </c>
      <c r="H53">
        <v>5.8299999999999998E-2</v>
      </c>
      <c r="K53" t="s">
        <v>43</v>
      </c>
    </row>
    <row r="54" spans="1:11" x14ac:dyDescent="0.35">
      <c r="A54" t="s">
        <v>28</v>
      </c>
      <c r="B54" t="s">
        <v>32</v>
      </c>
      <c r="C54" t="s">
        <v>0</v>
      </c>
      <c r="D54" t="s">
        <v>24</v>
      </c>
      <c r="E54" t="s">
        <v>12</v>
      </c>
      <c r="F54">
        <v>61</v>
      </c>
      <c r="G54">
        <v>1861</v>
      </c>
      <c r="H54">
        <v>3.2800000000000003E-2</v>
      </c>
      <c r="K54" t="s">
        <v>44</v>
      </c>
    </row>
    <row r="55" spans="1:11" x14ac:dyDescent="0.35">
      <c r="A55" t="s">
        <v>28</v>
      </c>
      <c r="B55" t="s">
        <v>32</v>
      </c>
      <c r="C55" t="s">
        <v>0</v>
      </c>
      <c r="D55" t="s">
        <v>24</v>
      </c>
      <c r="E55" t="s">
        <v>12</v>
      </c>
      <c r="F55">
        <v>6</v>
      </c>
      <c r="G55">
        <v>1423</v>
      </c>
      <c r="H55">
        <v>4.1999999999999997E-3</v>
      </c>
      <c r="K55" t="s">
        <v>45</v>
      </c>
    </row>
    <row r="56" spans="1:11" x14ac:dyDescent="0.35">
      <c r="A56" t="s">
        <v>28</v>
      </c>
      <c r="B56" t="s">
        <v>32</v>
      </c>
      <c r="C56" t="s">
        <v>0</v>
      </c>
      <c r="D56" t="s">
        <v>24</v>
      </c>
      <c r="E56" t="s">
        <v>12</v>
      </c>
      <c r="F56">
        <v>25</v>
      </c>
      <c r="G56">
        <v>4154</v>
      </c>
      <c r="H56">
        <v>6.0000000000000001E-3</v>
      </c>
      <c r="K56" t="s">
        <v>46</v>
      </c>
    </row>
    <row r="57" spans="1:11" x14ac:dyDescent="0.35">
      <c r="A57" t="s">
        <v>28</v>
      </c>
      <c r="B57" t="s">
        <v>32</v>
      </c>
      <c r="C57" t="s">
        <v>0</v>
      </c>
      <c r="D57" t="s">
        <v>24</v>
      </c>
      <c r="E57" t="s">
        <v>12</v>
      </c>
      <c r="F57">
        <v>1854</v>
      </c>
      <c r="G57">
        <v>52170</v>
      </c>
      <c r="H57">
        <v>3.5499999999999997E-2</v>
      </c>
      <c r="K57" t="s">
        <v>47</v>
      </c>
    </row>
    <row r="58" spans="1:11" x14ac:dyDescent="0.35">
      <c r="A58" t="s">
        <v>28</v>
      </c>
      <c r="B58" t="s">
        <v>25</v>
      </c>
      <c r="C58" t="s">
        <v>15</v>
      </c>
      <c r="D58" t="s">
        <v>23</v>
      </c>
      <c r="E58" t="s">
        <v>61</v>
      </c>
      <c r="G58">
        <v>2151</v>
      </c>
      <c r="I58">
        <v>2.29</v>
      </c>
      <c r="J58">
        <v>0.71</v>
      </c>
      <c r="K58" t="s">
        <v>41</v>
      </c>
    </row>
    <row r="59" spans="1:11" x14ac:dyDescent="0.35">
      <c r="A59" t="s">
        <v>28</v>
      </c>
      <c r="B59" t="s">
        <v>25</v>
      </c>
      <c r="C59" t="s">
        <v>15</v>
      </c>
      <c r="D59" t="s">
        <v>23</v>
      </c>
      <c r="E59" t="s">
        <v>61</v>
      </c>
      <c r="G59">
        <v>9642</v>
      </c>
      <c r="I59">
        <v>2.2999999999999998</v>
      </c>
      <c r="J59">
        <v>0.14000000000000001</v>
      </c>
      <c r="K59" t="s">
        <v>42</v>
      </c>
    </row>
    <row r="60" spans="1:11" x14ac:dyDescent="0.35">
      <c r="A60" t="s">
        <v>28</v>
      </c>
      <c r="B60" t="s">
        <v>25</v>
      </c>
      <c r="C60" t="s">
        <v>15</v>
      </c>
      <c r="D60" t="s">
        <v>23</v>
      </c>
      <c r="E60" t="s">
        <v>61</v>
      </c>
      <c r="G60">
        <v>6277</v>
      </c>
      <c r="I60">
        <v>3.03</v>
      </c>
      <c r="J60">
        <v>1.98</v>
      </c>
      <c r="K60" t="s">
        <v>43</v>
      </c>
    </row>
    <row r="61" spans="1:11" x14ac:dyDescent="0.35">
      <c r="A61" t="s">
        <v>28</v>
      </c>
      <c r="B61" t="s">
        <v>25</v>
      </c>
      <c r="C61" t="s">
        <v>15</v>
      </c>
      <c r="D61" t="s">
        <v>23</v>
      </c>
      <c r="E61" t="s">
        <v>61</v>
      </c>
      <c r="G61">
        <v>1861</v>
      </c>
      <c r="I61">
        <v>2.36</v>
      </c>
      <c r="J61">
        <v>1.32</v>
      </c>
      <c r="K61" t="s">
        <v>44</v>
      </c>
    </row>
    <row r="62" spans="1:11" x14ac:dyDescent="0.35">
      <c r="A62" t="s">
        <v>28</v>
      </c>
      <c r="B62" t="s">
        <v>25</v>
      </c>
      <c r="C62" t="s">
        <v>15</v>
      </c>
      <c r="D62" t="s">
        <v>23</v>
      </c>
      <c r="E62" t="s">
        <v>61</v>
      </c>
      <c r="G62">
        <v>1423</v>
      </c>
      <c r="I62">
        <v>1.1100000000000001</v>
      </c>
      <c r="J62">
        <v>0</v>
      </c>
      <c r="K62" t="s">
        <v>45</v>
      </c>
    </row>
    <row r="63" spans="1:11" x14ac:dyDescent="0.35">
      <c r="A63" t="s">
        <v>28</v>
      </c>
      <c r="B63" t="s">
        <v>25</v>
      </c>
      <c r="C63" t="s">
        <v>15</v>
      </c>
      <c r="D63" t="s">
        <v>23</v>
      </c>
      <c r="E63" t="s">
        <v>61</v>
      </c>
      <c r="G63">
        <v>4154</v>
      </c>
      <c r="I63">
        <v>0.98</v>
      </c>
      <c r="J63">
        <v>0.06</v>
      </c>
      <c r="K63" t="s">
        <v>46</v>
      </c>
    </row>
    <row r="64" spans="1:11" x14ac:dyDescent="0.35">
      <c r="A64" t="s">
        <v>28</v>
      </c>
      <c r="B64" t="s">
        <v>25</v>
      </c>
      <c r="C64" t="s">
        <v>15</v>
      </c>
      <c r="D64" t="s">
        <v>23</v>
      </c>
      <c r="E64" t="s">
        <v>61</v>
      </c>
      <c r="G64">
        <v>52170</v>
      </c>
      <c r="I64">
        <v>2.77</v>
      </c>
      <c r="J64">
        <v>1.77</v>
      </c>
      <c r="K64" t="s">
        <v>47</v>
      </c>
    </row>
    <row r="65" spans="1:11" x14ac:dyDescent="0.35">
      <c r="A65" t="s">
        <v>29</v>
      </c>
      <c r="B65" t="s">
        <v>25</v>
      </c>
      <c r="C65" t="s">
        <v>15</v>
      </c>
      <c r="D65" t="s">
        <v>23</v>
      </c>
      <c r="E65" t="s">
        <v>62</v>
      </c>
      <c r="G65">
        <v>14</v>
      </c>
      <c r="I65">
        <v>0.56999999999999995</v>
      </c>
      <c r="J65">
        <v>0.2</v>
      </c>
      <c r="K65" t="s">
        <v>41</v>
      </c>
    </row>
    <row r="66" spans="1:11" x14ac:dyDescent="0.35">
      <c r="A66" t="s">
        <v>29</v>
      </c>
      <c r="B66" t="s">
        <v>25</v>
      </c>
      <c r="C66" t="s">
        <v>15</v>
      </c>
      <c r="D66" t="s">
        <v>23</v>
      </c>
      <c r="E66" t="s">
        <v>62</v>
      </c>
      <c r="G66">
        <v>299</v>
      </c>
      <c r="I66">
        <v>1.43</v>
      </c>
      <c r="J66">
        <v>0.87</v>
      </c>
      <c r="K66" t="s">
        <v>42</v>
      </c>
    </row>
    <row r="67" spans="1:11" x14ac:dyDescent="0.35">
      <c r="A67" t="s">
        <v>29</v>
      </c>
      <c r="B67" t="s">
        <v>25</v>
      </c>
      <c r="C67" t="s">
        <v>15</v>
      </c>
      <c r="D67" t="s">
        <v>23</v>
      </c>
      <c r="E67" t="s">
        <v>62</v>
      </c>
      <c r="G67">
        <v>36</v>
      </c>
      <c r="I67">
        <v>1.48</v>
      </c>
      <c r="J67">
        <v>0.33</v>
      </c>
      <c r="K67" t="s">
        <v>43</v>
      </c>
    </row>
    <row r="68" spans="1:11" x14ac:dyDescent="0.35">
      <c r="A68" t="s">
        <v>29</v>
      </c>
      <c r="B68" t="s">
        <v>25</v>
      </c>
      <c r="C68" t="s">
        <v>15</v>
      </c>
      <c r="D68" t="s">
        <v>23</v>
      </c>
      <c r="E68" t="s">
        <v>62</v>
      </c>
      <c r="G68">
        <v>6</v>
      </c>
      <c r="I68">
        <v>1.43</v>
      </c>
      <c r="J68">
        <v>0.65</v>
      </c>
      <c r="K68" t="s">
        <v>44</v>
      </c>
    </row>
    <row r="69" spans="1:11" x14ac:dyDescent="0.35">
      <c r="A69" t="s">
        <v>29</v>
      </c>
      <c r="B69" t="s">
        <v>25</v>
      </c>
      <c r="C69" t="s">
        <v>15</v>
      </c>
      <c r="D69" t="s">
        <v>23</v>
      </c>
      <c r="E69" t="s">
        <v>62</v>
      </c>
      <c r="G69">
        <v>19</v>
      </c>
      <c r="I69">
        <v>2.19</v>
      </c>
      <c r="J69">
        <v>1.5</v>
      </c>
      <c r="K69" t="s">
        <v>45</v>
      </c>
    </row>
    <row r="70" spans="1:11" x14ac:dyDescent="0.35">
      <c r="A70" t="s">
        <v>29</v>
      </c>
      <c r="B70" t="s">
        <v>25</v>
      </c>
      <c r="C70" t="s">
        <v>15</v>
      </c>
      <c r="D70" t="s">
        <v>23</v>
      </c>
      <c r="E70" t="s">
        <v>62</v>
      </c>
      <c r="G70">
        <v>25</v>
      </c>
      <c r="I70">
        <v>0.98</v>
      </c>
      <c r="J70">
        <v>0.56999999999999995</v>
      </c>
      <c r="K70" t="s">
        <v>46</v>
      </c>
    </row>
    <row r="71" spans="1:11" x14ac:dyDescent="0.35">
      <c r="A71" t="s">
        <v>29</v>
      </c>
      <c r="B71" t="s">
        <v>25</v>
      </c>
      <c r="C71" t="s">
        <v>15</v>
      </c>
      <c r="D71" t="s">
        <v>23</v>
      </c>
      <c r="E71" t="s">
        <v>62</v>
      </c>
      <c r="G71">
        <v>427</v>
      </c>
      <c r="I71">
        <v>1.39</v>
      </c>
      <c r="J71">
        <v>0.76</v>
      </c>
      <c r="K71" t="s">
        <v>47</v>
      </c>
    </row>
    <row r="72" spans="1:11" x14ac:dyDescent="0.35">
      <c r="A72" t="s">
        <v>29</v>
      </c>
      <c r="B72" t="s">
        <v>34</v>
      </c>
      <c r="C72" t="s">
        <v>13</v>
      </c>
      <c r="D72" t="s">
        <v>23</v>
      </c>
      <c r="E72" t="s">
        <v>4</v>
      </c>
      <c r="F72">
        <v>14</v>
      </c>
      <c r="G72">
        <v>14</v>
      </c>
      <c r="H72">
        <v>1</v>
      </c>
      <c r="K72" t="s">
        <v>41</v>
      </c>
    </row>
    <row r="73" spans="1:11" x14ac:dyDescent="0.35">
      <c r="A73" t="s">
        <v>29</v>
      </c>
      <c r="B73" t="s">
        <v>34</v>
      </c>
      <c r="C73" t="s">
        <v>13</v>
      </c>
      <c r="D73" t="s">
        <v>23</v>
      </c>
      <c r="E73" t="s">
        <v>4</v>
      </c>
      <c r="F73">
        <v>219</v>
      </c>
      <c r="G73">
        <v>299</v>
      </c>
      <c r="H73">
        <v>0.73240000000000005</v>
      </c>
      <c r="K73" t="s">
        <v>42</v>
      </c>
    </row>
    <row r="74" spans="1:11" x14ac:dyDescent="0.35">
      <c r="A74" t="s">
        <v>29</v>
      </c>
      <c r="B74" t="s">
        <v>34</v>
      </c>
      <c r="C74" t="s">
        <v>13</v>
      </c>
      <c r="D74" t="s">
        <v>23</v>
      </c>
      <c r="E74" t="s">
        <v>4</v>
      </c>
      <c r="F74">
        <v>28</v>
      </c>
      <c r="G74">
        <v>36</v>
      </c>
      <c r="H74">
        <v>0.77780000000000005</v>
      </c>
      <c r="K74" t="s">
        <v>43</v>
      </c>
    </row>
    <row r="75" spans="1:11" x14ac:dyDescent="0.35">
      <c r="A75" t="s">
        <v>29</v>
      </c>
      <c r="B75" t="s">
        <v>34</v>
      </c>
      <c r="C75" t="s">
        <v>13</v>
      </c>
      <c r="D75" t="s">
        <v>23</v>
      </c>
      <c r="E75" t="s">
        <v>4</v>
      </c>
      <c r="F75">
        <v>6</v>
      </c>
      <c r="G75">
        <v>6</v>
      </c>
      <c r="H75">
        <v>1</v>
      </c>
      <c r="K75" t="s">
        <v>44</v>
      </c>
    </row>
    <row r="76" spans="1:11" x14ac:dyDescent="0.35">
      <c r="A76" t="s">
        <v>29</v>
      </c>
      <c r="B76" t="s">
        <v>34</v>
      </c>
      <c r="C76" t="s">
        <v>13</v>
      </c>
      <c r="D76" t="s">
        <v>23</v>
      </c>
      <c r="E76" t="s">
        <v>4</v>
      </c>
      <c r="F76">
        <v>16</v>
      </c>
      <c r="G76">
        <v>19</v>
      </c>
      <c r="H76">
        <v>0.84209999999999996</v>
      </c>
      <c r="K76" t="s">
        <v>45</v>
      </c>
    </row>
    <row r="77" spans="1:11" x14ac:dyDescent="0.35">
      <c r="A77" t="s">
        <v>29</v>
      </c>
      <c r="B77" t="s">
        <v>34</v>
      </c>
      <c r="C77" t="s">
        <v>13</v>
      </c>
      <c r="D77" t="s">
        <v>23</v>
      </c>
      <c r="E77" t="s">
        <v>4</v>
      </c>
      <c r="F77">
        <v>20</v>
      </c>
      <c r="G77">
        <v>25</v>
      </c>
      <c r="H77">
        <v>0.8</v>
      </c>
      <c r="K77" t="s">
        <v>46</v>
      </c>
    </row>
    <row r="78" spans="1:11" x14ac:dyDescent="0.35">
      <c r="A78" t="s">
        <v>29</v>
      </c>
      <c r="B78" t="s">
        <v>34</v>
      </c>
      <c r="C78" t="s">
        <v>13</v>
      </c>
      <c r="D78" t="s">
        <v>23</v>
      </c>
      <c r="E78" t="s">
        <v>4</v>
      </c>
      <c r="F78">
        <v>368</v>
      </c>
      <c r="G78">
        <v>427</v>
      </c>
      <c r="H78">
        <v>0.86180000000000001</v>
      </c>
      <c r="K78" t="s">
        <v>47</v>
      </c>
    </row>
    <row r="79" spans="1:11" x14ac:dyDescent="0.35">
      <c r="A79" t="s">
        <v>29</v>
      </c>
      <c r="B79" t="s">
        <v>35</v>
      </c>
      <c r="C79" t="s">
        <v>13</v>
      </c>
      <c r="D79" t="s">
        <v>23</v>
      </c>
      <c r="E79" t="s">
        <v>5</v>
      </c>
      <c r="F79">
        <v>0</v>
      </c>
      <c r="G79">
        <v>14</v>
      </c>
      <c r="H79">
        <v>0</v>
      </c>
      <c r="K79" t="s">
        <v>41</v>
      </c>
    </row>
    <row r="80" spans="1:11" x14ac:dyDescent="0.35">
      <c r="A80" t="s">
        <v>29</v>
      </c>
      <c r="B80" t="s">
        <v>35</v>
      </c>
      <c r="C80" t="s">
        <v>13</v>
      </c>
      <c r="D80" t="s">
        <v>23</v>
      </c>
      <c r="E80" t="s">
        <v>5</v>
      </c>
      <c r="F80">
        <v>80</v>
      </c>
      <c r="G80">
        <v>299</v>
      </c>
      <c r="H80">
        <v>0.2676</v>
      </c>
      <c r="K80" t="s">
        <v>42</v>
      </c>
    </row>
    <row r="81" spans="1:11" x14ac:dyDescent="0.35">
      <c r="A81" t="s">
        <v>29</v>
      </c>
      <c r="B81" t="s">
        <v>35</v>
      </c>
      <c r="C81" t="s">
        <v>13</v>
      </c>
      <c r="D81" t="s">
        <v>23</v>
      </c>
      <c r="E81" t="s">
        <v>5</v>
      </c>
      <c r="F81">
        <v>8</v>
      </c>
      <c r="G81">
        <v>36</v>
      </c>
      <c r="H81">
        <v>0.22220000000000001</v>
      </c>
      <c r="K81" t="s">
        <v>43</v>
      </c>
    </row>
    <row r="82" spans="1:11" x14ac:dyDescent="0.35">
      <c r="A82" t="s">
        <v>29</v>
      </c>
      <c r="B82" t="s">
        <v>35</v>
      </c>
      <c r="C82" t="s">
        <v>13</v>
      </c>
      <c r="D82" t="s">
        <v>23</v>
      </c>
      <c r="E82" t="s">
        <v>5</v>
      </c>
      <c r="F82">
        <v>0</v>
      </c>
      <c r="G82">
        <v>6</v>
      </c>
      <c r="H82">
        <v>0</v>
      </c>
      <c r="K82" t="s">
        <v>44</v>
      </c>
    </row>
    <row r="83" spans="1:11" x14ac:dyDescent="0.35">
      <c r="A83" t="s">
        <v>29</v>
      </c>
      <c r="B83" t="s">
        <v>35</v>
      </c>
      <c r="C83" t="s">
        <v>13</v>
      </c>
      <c r="D83" t="s">
        <v>23</v>
      </c>
      <c r="E83" t="s">
        <v>5</v>
      </c>
      <c r="F83">
        <v>3</v>
      </c>
      <c r="G83">
        <v>19</v>
      </c>
      <c r="H83">
        <v>0.15790000000000001</v>
      </c>
      <c r="K83" t="s">
        <v>45</v>
      </c>
    </row>
    <row r="84" spans="1:11" x14ac:dyDescent="0.35">
      <c r="A84" t="s">
        <v>29</v>
      </c>
      <c r="B84" t="s">
        <v>35</v>
      </c>
      <c r="C84" t="s">
        <v>13</v>
      </c>
      <c r="D84" t="s">
        <v>23</v>
      </c>
      <c r="E84" t="s">
        <v>5</v>
      </c>
      <c r="F84">
        <v>5</v>
      </c>
      <c r="G84">
        <v>25</v>
      </c>
      <c r="H84">
        <v>0.2</v>
      </c>
      <c r="K84" t="s">
        <v>46</v>
      </c>
    </row>
    <row r="85" spans="1:11" x14ac:dyDescent="0.35">
      <c r="A85" t="s">
        <v>29</v>
      </c>
      <c r="B85" t="s">
        <v>35</v>
      </c>
      <c r="C85" t="s">
        <v>13</v>
      </c>
      <c r="D85" t="s">
        <v>23</v>
      </c>
      <c r="E85" t="s">
        <v>5</v>
      </c>
      <c r="F85">
        <v>59</v>
      </c>
      <c r="G85">
        <v>427</v>
      </c>
      <c r="H85">
        <v>0.13819999999999999</v>
      </c>
      <c r="K85" t="s">
        <v>47</v>
      </c>
    </row>
    <row r="86" spans="1:11" x14ac:dyDescent="0.35">
      <c r="A86" t="s">
        <v>29</v>
      </c>
      <c r="B86" t="s">
        <v>49</v>
      </c>
      <c r="C86" t="s">
        <v>13</v>
      </c>
      <c r="D86" t="s">
        <v>24</v>
      </c>
      <c r="E86" t="s">
        <v>58</v>
      </c>
      <c r="F86">
        <v>14</v>
      </c>
      <c r="G86">
        <v>14</v>
      </c>
      <c r="H86">
        <v>1</v>
      </c>
      <c r="K86" t="s">
        <v>41</v>
      </c>
    </row>
    <row r="87" spans="1:11" x14ac:dyDescent="0.35">
      <c r="A87" t="s">
        <v>29</v>
      </c>
      <c r="B87" t="s">
        <v>49</v>
      </c>
      <c r="C87" t="s">
        <v>13</v>
      </c>
      <c r="D87" t="s">
        <v>24</v>
      </c>
      <c r="E87" t="s">
        <v>58</v>
      </c>
      <c r="F87">
        <v>188</v>
      </c>
      <c r="G87">
        <v>299</v>
      </c>
      <c r="H87">
        <v>0.62880000000000003</v>
      </c>
      <c r="K87" t="s">
        <v>42</v>
      </c>
    </row>
    <row r="88" spans="1:11" x14ac:dyDescent="0.35">
      <c r="A88" t="s">
        <v>29</v>
      </c>
      <c r="B88" t="s">
        <v>49</v>
      </c>
      <c r="C88" t="s">
        <v>13</v>
      </c>
      <c r="D88" t="s">
        <v>24</v>
      </c>
      <c r="E88" t="s">
        <v>58</v>
      </c>
      <c r="F88">
        <v>27</v>
      </c>
      <c r="G88">
        <v>36</v>
      </c>
      <c r="H88">
        <v>0.75</v>
      </c>
      <c r="K88" t="s">
        <v>43</v>
      </c>
    </row>
    <row r="89" spans="1:11" x14ac:dyDescent="0.35">
      <c r="A89" t="s">
        <v>29</v>
      </c>
      <c r="B89" t="s">
        <v>49</v>
      </c>
      <c r="C89" t="s">
        <v>13</v>
      </c>
      <c r="D89" t="s">
        <v>24</v>
      </c>
      <c r="E89" t="s">
        <v>58</v>
      </c>
      <c r="F89">
        <v>5</v>
      </c>
      <c r="G89">
        <v>6</v>
      </c>
      <c r="H89">
        <v>0.83330000000000004</v>
      </c>
      <c r="K89" t="s">
        <v>44</v>
      </c>
    </row>
    <row r="90" spans="1:11" x14ac:dyDescent="0.35">
      <c r="A90" t="s">
        <v>29</v>
      </c>
      <c r="B90" t="s">
        <v>49</v>
      </c>
      <c r="C90" t="s">
        <v>13</v>
      </c>
      <c r="D90" t="s">
        <v>24</v>
      </c>
      <c r="E90" t="s">
        <v>58</v>
      </c>
      <c r="F90">
        <v>12</v>
      </c>
      <c r="G90">
        <v>19</v>
      </c>
      <c r="H90">
        <v>0.63160000000000005</v>
      </c>
      <c r="K90" t="s">
        <v>45</v>
      </c>
    </row>
    <row r="91" spans="1:11" x14ac:dyDescent="0.35">
      <c r="A91" t="s">
        <v>29</v>
      </c>
      <c r="B91" t="s">
        <v>49</v>
      </c>
      <c r="C91" t="s">
        <v>13</v>
      </c>
      <c r="D91" t="s">
        <v>24</v>
      </c>
      <c r="E91" t="s">
        <v>58</v>
      </c>
      <c r="F91">
        <v>17</v>
      </c>
      <c r="G91">
        <v>25</v>
      </c>
      <c r="H91">
        <v>0.68</v>
      </c>
      <c r="K91" t="s">
        <v>46</v>
      </c>
    </row>
    <row r="92" spans="1:11" x14ac:dyDescent="0.35">
      <c r="A92" t="s">
        <v>29</v>
      </c>
      <c r="B92" t="s">
        <v>49</v>
      </c>
      <c r="C92" t="s">
        <v>13</v>
      </c>
      <c r="D92" t="s">
        <v>24</v>
      </c>
      <c r="E92" t="s">
        <v>58</v>
      </c>
      <c r="F92">
        <v>324</v>
      </c>
      <c r="G92">
        <v>427</v>
      </c>
      <c r="H92">
        <v>0.75880000000000003</v>
      </c>
      <c r="K92" t="s">
        <v>47</v>
      </c>
    </row>
    <row r="93" spans="1:11" x14ac:dyDescent="0.35">
      <c r="A93" t="s">
        <v>29</v>
      </c>
      <c r="B93" t="s">
        <v>50</v>
      </c>
      <c r="C93" t="s">
        <v>13</v>
      </c>
      <c r="D93" t="s">
        <v>24</v>
      </c>
      <c r="E93" t="s">
        <v>60</v>
      </c>
      <c r="F93">
        <v>0</v>
      </c>
      <c r="G93">
        <v>14</v>
      </c>
      <c r="H93">
        <v>0</v>
      </c>
      <c r="K93" t="s">
        <v>41</v>
      </c>
    </row>
    <row r="94" spans="1:11" x14ac:dyDescent="0.35">
      <c r="A94" t="s">
        <v>29</v>
      </c>
      <c r="B94" t="s">
        <v>50</v>
      </c>
      <c r="C94" t="s">
        <v>13</v>
      </c>
      <c r="D94" t="s">
        <v>24</v>
      </c>
      <c r="E94" t="s">
        <v>60</v>
      </c>
      <c r="F94">
        <v>72</v>
      </c>
      <c r="G94">
        <v>299</v>
      </c>
      <c r="H94">
        <v>0.24079999999999999</v>
      </c>
      <c r="K94" t="s">
        <v>42</v>
      </c>
    </row>
    <row r="95" spans="1:11" x14ac:dyDescent="0.35">
      <c r="A95" t="s">
        <v>29</v>
      </c>
      <c r="B95" t="s">
        <v>50</v>
      </c>
      <c r="C95" t="s">
        <v>13</v>
      </c>
      <c r="D95" t="s">
        <v>24</v>
      </c>
      <c r="E95" t="s">
        <v>60</v>
      </c>
      <c r="F95">
        <v>7</v>
      </c>
      <c r="G95">
        <v>36</v>
      </c>
      <c r="H95">
        <v>0.19439999999999999</v>
      </c>
      <c r="K95" t="s">
        <v>43</v>
      </c>
    </row>
    <row r="96" spans="1:11" x14ac:dyDescent="0.35">
      <c r="A96" t="s">
        <v>29</v>
      </c>
      <c r="B96" t="s">
        <v>50</v>
      </c>
      <c r="C96" t="s">
        <v>13</v>
      </c>
      <c r="D96" t="s">
        <v>24</v>
      </c>
      <c r="E96" t="s">
        <v>60</v>
      </c>
      <c r="F96">
        <v>0</v>
      </c>
      <c r="G96">
        <v>6</v>
      </c>
      <c r="H96">
        <v>0</v>
      </c>
      <c r="K96" t="s">
        <v>44</v>
      </c>
    </row>
    <row r="97" spans="1:11" x14ac:dyDescent="0.35">
      <c r="A97" t="s">
        <v>29</v>
      </c>
      <c r="B97" t="s">
        <v>50</v>
      </c>
      <c r="C97" t="s">
        <v>13</v>
      </c>
      <c r="D97" t="s">
        <v>24</v>
      </c>
      <c r="E97" t="s">
        <v>60</v>
      </c>
      <c r="F97">
        <v>2</v>
      </c>
      <c r="G97">
        <v>19</v>
      </c>
      <c r="H97">
        <v>0.1053</v>
      </c>
      <c r="K97" t="s">
        <v>45</v>
      </c>
    </row>
    <row r="98" spans="1:11" x14ac:dyDescent="0.35">
      <c r="A98" t="s">
        <v>29</v>
      </c>
      <c r="B98" t="s">
        <v>50</v>
      </c>
      <c r="C98" t="s">
        <v>13</v>
      </c>
      <c r="D98" t="s">
        <v>24</v>
      </c>
      <c r="E98" t="s">
        <v>60</v>
      </c>
      <c r="F98">
        <v>4</v>
      </c>
      <c r="G98">
        <v>25</v>
      </c>
      <c r="H98">
        <v>0.16</v>
      </c>
      <c r="K98" t="s">
        <v>46</v>
      </c>
    </row>
    <row r="99" spans="1:11" x14ac:dyDescent="0.35">
      <c r="A99" t="s">
        <v>29</v>
      </c>
      <c r="B99" t="s">
        <v>50</v>
      </c>
      <c r="C99" t="s">
        <v>13</v>
      </c>
      <c r="D99" t="s">
        <v>24</v>
      </c>
      <c r="E99" t="s">
        <v>60</v>
      </c>
      <c r="F99">
        <v>46</v>
      </c>
      <c r="G99">
        <v>427</v>
      </c>
      <c r="H99">
        <v>0.1077</v>
      </c>
      <c r="K99" t="s">
        <v>47</v>
      </c>
    </row>
    <row r="100" spans="1:11" x14ac:dyDescent="0.35">
      <c r="A100" t="s">
        <v>29</v>
      </c>
      <c r="B100" t="s">
        <v>33</v>
      </c>
      <c r="C100" t="s">
        <v>13</v>
      </c>
      <c r="D100" t="s">
        <v>23</v>
      </c>
      <c r="E100" t="s">
        <v>9</v>
      </c>
      <c r="F100">
        <v>0</v>
      </c>
      <c r="G100">
        <v>14</v>
      </c>
      <c r="H100">
        <v>0</v>
      </c>
      <c r="K100" t="s">
        <v>41</v>
      </c>
    </row>
    <row r="101" spans="1:11" x14ac:dyDescent="0.35">
      <c r="A101" t="s">
        <v>29</v>
      </c>
      <c r="B101" t="s">
        <v>33</v>
      </c>
      <c r="C101" t="s">
        <v>13</v>
      </c>
      <c r="D101" t="s">
        <v>23</v>
      </c>
      <c r="E101" t="s">
        <v>9</v>
      </c>
      <c r="F101">
        <v>7</v>
      </c>
      <c r="G101">
        <v>299</v>
      </c>
      <c r="H101">
        <v>2.3400000000000001E-2</v>
      </c>
      <c r="K101" t="s">
        <v>42</v>
      </c>
    </row>
    <row r="102" spans="1:11" x14ac:dyDescent="0.35">
      <c r="A102" t="s">
        <v>29</v>
      </c>
      <c r="B102" t="s">
        <v>33</v>
      </c>
      <c r="C102" t="s">
        <v>13</v>
      </c>
      <c r="D102" t="s">
        <v>23</v>
      </c>
      <c r="E102" t="s">
        <v>9</v>
      </c>
      <c r="F102">
        <v>0</v>
      </c>
      <c r="G102">
        <v>36</v>
      </c>
      <c r="H102">
        <v>0</v>
      </c>
      <c r="K102" t="s">
        <v>43</v>
      </c>
    </row>
    <row r="103" spans="1:11" x14ac:dyDescent="0.35">
      <c r="A103" t="s">
        <v>29</v>
      </c>
      <c r="B103" t="s">
        <v>33</v>
      </c>
      <c r="C103" t="s">
        <v>13</v>
      </c>
      <c r="D103" t="s">
        <v>23</v>
      </c>
      <c r="E103" t="s">
        <v>9</v>
      </c>
      <c r="F103">
        <v>0</v>
      </c>
      <c r="G103">
        <v>6</v>
      </c>
      <c r="H103">
        <v>0</v>
      </c>
      <c r="K103" t="s">
        <v>44</v>
      </c>
    </row>
    <row r="104" spans="1:11" x14ac:dyDescent="0.35">
      <c r="A104" t="s">
        <v>29</v>
      </c>
      <c r="B104" t="s">
        <v>33</v>
      </c>
      <c r="C104" t="s">
        <v>13</v>
      </c>
      <c r="D104" t="s">
        <v>23</v>
      </c>
      <c r="E104" t="s">
        <v>9</v>
      </c>
      <c r="F104">
        <v>0</v>
      </c>
      <c r="G104">
        <v>19</v>
      </c>
      <c r="H104">
        <v>0</v>
      </c>
      <c r="K104" t="s">
        <v>45</v>
      </c>
    </row>
    <row r="105" spans="1:11" x14ac:dyDescent="0.35">
      <c r="A105" t="s">
        <v>29</v>
      </c>
      <c r="B105" t="s">
        <v>33</v>
      </c>
      <c r="C105" t="s">
        <v>13</v>
      </c>
      <c r="D105" t="s">
        <v>23</v>
      </c>
      <c r="E105" t="s">
        <v>9</v>
      </c>
      <c r="F105">
        <v>0</v>
      </c>
      <c r="G105">
        <v>25</v>
      </c>
      <c r="H105">
        <v>0</v>
      </c>
      <c r="K105" t="s">
        <v>46</v>
      </c>
    </row>
    <row r="106" spans="1:11" x14ac:dyDescent="0.35">
      <c r="A106" t="s">
        <v>29</v>
      </c>
      <c r="B106" t="s">
        <v>33</v>
      </c>
      <c r="C106" t="s">
        <v>13</v>
      </c>
      <c r="D106" t="s">
        <v>23</v>
      </c>
      <c r="E106" t="s">
        <v>9</v>
      </c>
      <c r="F106">
        <v>10</v>
      </c>
      <c r="G106">
        <v>427</v>
      </c>
      <c r="H106">
        <v>2.3400000000000001E-2</v>
      </c>
      <c r="K106" t="s">
        <v>47</v>
      </c>
    </row>
    <row r="107" spans="1:11" x14ac:dyDescent="0.35">
      <c r="A107" t="s">
        <v>29</v>
      </c>
      <c r="B107" t="s">
        <v>36</v>
      </c>
      <c r="C107" t="s">
        <v>13</v>
      </c>
      <c r="D107" t="s">
        <v>24</v>
      </c>
      <c r="E107" t="s">
        <v>10</v>
      </c>
      <c r="F107">
        <v>0</v>
      </c>
      <c r="G107">
        <v>14</v>
      </c>
      <c r="H107">
        <v>0</v>
      </c>
      <c r="K107" t="s">
        <v>41</v>
      </c>
    </row>
    <row r="108" spans="1:11" x14ac:dyDescent="0.35">
      <c r="A108" t="s">
        <v>29</v>
      </c>
      <c r="B108" t="s">
        <v>36</v>
      </c>
      <c r="C108" t="s">
        <v>13</v>
      </c>
      <c r="D108" t="s">
        <v>24</v>
      </c>
      <c r="E108" t="s">
        <v>10</v>
      </c>
      <c r="F108">
        <v>1</v>
      </c>
      <c r="G108">
        <v>299</v>
      </c>
      <c r="H108">
        <v>3.3E-3</v>
      </c>
      <c r="K108" t="s">
        <v>42</v>
      </c>
    </row>
    <row r="109" spans="1:11" x14ac:dyDescent="0.35">
      <c r="A109" t="s">
        <v>29</v>
      </c>
      <c r="B109" t="s">
        <v>36</v>
      </c>
      <c r="C109" t="s">
        <v>13</v>
      </c>
      <c r="D109" t="s">
        <v>24</v>
      </c>
      <c r="E109" t="s">
        <v>10</v>
      </c>
      <c r="F109">
        <v>0</v>
      </c>
      <c r="G109">
        <v>36</v>
      </c>
      <c r="H109">
        <v>0</v>
      </c>
      <c r="K109" t="s">
        <v>43</v>
      </c>
    </row>
    <row r="110" spans="1:11" x14ac:dyDescent="0.35">
      <c r="A110" t="s">
        <v>29</v>
      </c>
      <c r="B110" t="s">
        <v>36</v>
      </c>
      <c r="C110" t="s">
        <v>13</v>
      </c>
      <c r="D110" t="s">
        <v>24</v>
      </c>
      <c r="E110" t="s">
        <v>10</v>
      </c>
      <c r="F110">
        <v>0</v>
      </c>
      <c r="G110">
        <v>6</v>
      </c>
      <c r="H110">
        <v>0</v>
      </c>
      <c r="K110" t="s">
        <v>44</v>
      </c>
    </row>
    <row r="111" spans="1:11" x14ac:dyDescent="0.35">
      <c r="A111" t="s">
        <v>29</v>
      </c>
      <c r="B111" t="s">
        <v>36</v>
      </c>
      <c r="C111" t="s">
        <v>13</v>
      </c>
      <c r="D111" t="s">
        <v>24</v>
      </c>
      <c r="E111" t="s">
        <v>10</v>
      </c>
      <c r="F111">
        <v>0</v>
      </c>
      <c r="G111">
        <v>19</v>
      </c>
      <c r="H111">
        <v>0</v>
      </c>
      <c r="K111" t="s">
        <v>45</v>
      </c>
    </row>
    <row r="112" spans="1:11" x14ac:dyDescent="0.35">
      <c r="A112" t="s">
        <v>29</v>
      </c>
      <c r="B112" t="s">
        <v>36</v>
      </c>
      <c r="C112" t="s">
        <v>13</v>
      </c>
      <c r="D112" t="s">
        <v>24</v>
      </c>
      <c r="E112" t="s">
        <v>10</v>
      </c>
      <c r="F112">
        <v>0</v>
      </c>
      <c r="G112">
        <v>25</v>
      </c>
      <c r="H112">
        <v>0</v>
      </c>
      <c r="K112" t="s">
        <v>46</v>
      </c>
    </row>
    <row r="113" spans="1:11" x14ac:dyDescent="0.35">
      <c r="A113" t="s">
        <v>29</v>
      </c>
      <c r="B113" t="s">
        <v>36</v>
      </c>
      <c r="C113" t="s">
        <v>13</v>
      </c>
      <c r="D113" t="s">
        <v>24</v>
      </c>
      <c r="E113" t="s">
        <v>10</v>
      </c>
      <c r="F113">
        <v>3</v>
      </c>
      <c r="G113">
        <v>427</v>
      </c>
      <c r="H113">
        <v>7.0000000000000001E-3</v>
      </c>
      <c r="K113" t="s">
        <v>47</v>
      </c>
    </row>
    <row r="114" spans="1:11" x14ac:dyDescent="0.35">
      <c r="A114" t="s">
        <v>29</v>
      </c>
      <c r="B114" t="s">
        <v>37</v>
      </c>
      <c r="C114" t="s">
        <v>13</v>
      </c>
      <c r="D114" t="s">
        <v>24</v>
      </c>
      <c r="E114" t="s">
        <v>14</v>
      </c>
      <c r="F114">
        <v>0</v>
      </c>
      <c r="G114">
        <v>14</v>
      </c>
      <c r="H114">
        <v>0</v>
      </c>
      <c r="K114" t="s">
        <v>41</v>
      </c>
    </row>
    <row r="115" spans="1:11" x14ac:dyDescent="0.35">
      <c r="A115" t="s">
        <v>29</v>
      </c>
      <c r="B115" t="s">
        <v>37</v>
      </c>
      <c r="C115" t="s">
        <v>13</v>
      </c>
      <c r="D115" t="s">
        <v>24</v>
      </c>
      <c r="E115" t="s">
        <v>14</v>
      </c>
      <c r="F115">
        <v>2</v>
      </c>
      <c r="G115">
        <v>299</v>
      </c>
      <c r="H115">
        <v>6.7000000000000002E-3</v>
      </c>
      <c r="K115" t="s">
        <v>42</v>
      </c>
    </row>
    <row r="116" spans="1:11" x14ac:dyDescent="0.35">
      <c r="A116" t="s">
        <v>29</v>
      </c>
      <c r="B116" t="s">
        <v>37</v>
      </c>
      <c r="C116" t="s">
        <v>13</v>
      </c>
      <c r="D116" t="s">
        <v>24</v>
      </c>
      <c r="E116" t="s">
        <v>14</v>
      </c>
      <c r="F116">
        <v>0</v>
      </c>
      <c r="G116">
        <v>36</v>
      </c>
      <c r="H116">
        <v>0</v>
      </c>
      <c r="K116" t="s">
        <v>43</v>
      </c>
    </row>
    <row r="117" spans="1:11" x14ac:dyDescent="0.35">
      <c r="A117" t="s">
        <v>29</v>
      </c>
      <c r="B117" t="s">
        <v>37</v>
      </c>
      <c r="C117" t="s">
        <v>13</v>
      </c>
      <c r="D117" t="s">
        <v>24</v>
      </c>
      <c r="E117" t="s">
        <v>14</v>
      </c>
      <c r="F117">
        <v>0</v>
      </c>
      <c r="G117">
        <v>6</v>
      </c>
      <c r="H117">
        <v>0</v>
      </c>
      <c r="K117" t="s">
        <v>44</v>
      </c>
    </row>
    <row r="118" spans="1:11" x14ac:dyDescent="0.35">
      <c r="A118" t="s">
        <v>29</v>
      </c>
      <c r="B118" t="s">
        <v>37</v>
      </c>
      <c r="C118" t="s">
        <v>13</v>
      </c>
      <c r="D118" t="s">
        <v>24</v>
      </c>
      <c r="E118" t="s">
        <v>14</v>
      </c>
      <c r="F118">
        <v>1</v>
      </c>
      <c r="G118">
        <v>19</v>
      </c>
      <c r="H118">
        <v>5.2600000000000001E-2</v>
      </c>
      <c r="K118" t="s">
        <v>45</v>
      </c>
    </row>
    <row r="119" spans="1:11" x14ac:dyDescent="0.35">
      <c r="A119" t="s">
        <v>29</v>
      </c>
      <c r="B119" t="s">
        <v>37</v>
      </c>
      <c r="C119" t="s">
        <v>13</v>
      </c>
      <c r="D119" t="s">
        <v>24</v>
      </c>
      <c r="E119" t="s">
        <v>14</v>
      </c>
      <c r="F119">
        <v>0</v>
      </c>
      <c r="G119">
        <v>25</v>
      </c>
      <c r="H119">
        <v>0</v>
      </c>
      <c r="K119" t="s">
        <v>46</v>
      </c>
    </row>
    <row r="120" spans="1:11" x14ac:dyDescent="0.35">
      <c r="A120" t="s">
        <v>29</v>
      </c>
      <c r="B120" t="s">
        <v>37</v>
      </c>
      <c r="C120" t="s">
        <v>13</v>
      </c>
      <c r="D120" t="s">
        <v>24</v>
      </c>
      <c r="E120" t="s">
        <v>14</v>
      </c>
      <c r="F120">
        <v>6</v>
      </c>
      <c r="G120">
        <v>427</v>
      </c>
      <c r="H120">
        <v>1.41E-2</v>
      </c>
      <c r="K120" t="s">
        <v>47</v>
      </c>
    </row>
    <row r="121" spans="1:11" x14ac:dyDescent="0.35">
      <c r="A121" t="s">
        <v>29</v>
      </c>
      <c r="B121" t="s">
        <v>32</v>
      </c>
      <c r="C121" t="s">
        <v>13</v>
      </c>
      <c r="D121" t="s">
        <v>24</v>
      </c>
      <c r="E121" t="s">
        <v>12</v>
      </c>
      <c r="F121">
        <v>0</v>
      </c>
      <c r="G121">
        <v>14</v>
      </c>
      <c r="H121">
        <v>0</v>
      </c>
      <c r="K121" t="s">
        <v>41</v>
      </c>
    </row>
    <row r="122" spans="1:11" x14ac:dyDescent="0.35">
      <c r="A122" t="s">
        <v>29</v>
      </c>
      <c r="B122" t="s">
        <v>32</v>
      </c>
      <c r="C122" t="s">
        <v>13</v>
      </c>
      <c r="D122" t="s">
        <v>24</v>
      </c>
      <c r="E122" t="s">
        <v>12</v>
      </c>
      <c r="F122">
        <v>0</v>
      </c>
      <c r="G122">
        <v>299</v>
      </c>
      <c r="H122">
        <v>0</v>
      </c>
      <c r="K122" t="s">
        <v>42</v>
      </c>
    </row>
    <row r="123" spans="1:11" x14ac:dyDescent="0.35">
      <c r="A123" t="s">
        <v>29</v>
      </c>
      <c r="B123" t="s">
        <v>32</v>
      </c>
      <c r="C123" t="s">
        <v>13</v>
      </c>
      <c r="D123" t="s">
        <v>24</v>
      </c>
      <c r="E123" t="s">
        <v>12</v>
      </c>
      <c r="F123">
        <v>1</v>
      </c>
      <c r="G123">
        <v>36</v>
      </c>
      <c r="H123">
        <v>2.7799999999999998E-2</v>
      </c>
      <c r="K123" t="s">
        <v>43</v>
      </c>
    </row>
    <row r="124" spans="1:11" x14ac:dyDescent="0.35">
      <c r="A124" t="s">
        <v>29</v>
      </c>
      <c r="B124" t="s">
        <v>32</v>
      </c>
      <c r="C124" t="s">
        <v>13</v>
      </c>
      <c r="D124" t="s">
        <v>24</v>
      </c>
      <c r="E124" t="s">
        <v>12</v>
      </c>
      <c r="F124">
        <v>0</v>
      </c>
      <c r="G124">
        <v>6</v>
      </c>
      <c r="H124">
        <v>0</v>
      </c>
      <c r="K124" t="s">
        <v>44</v>
      </c>
    </row>
    <row r="125" spans="1:11" x14ac:dyDescent="0.35">
      <c r="A125" t="s">
        <v>29</v>
      </c>
      <c r="B125" t="s">
        <v>32</v>
      </c>
      <c r="C125" t="s">
        <v>13</v>
      </c>
      <c r="D125" t="s">
        <v>24</v>
      </c>
      <c r="E125" t="s">
        <v>12</v>
      </c>
      <c r="F125">
        <v>0</v>
      </c>
      <c r="G125">
        <v>19</v>
      </c>
      <c r="H125">
        <v>0</v>
      </c>
      <c r="K125" t="s">
        <v>45</v>
      </c>
    </row>
    <row r="126" spans="1:11" x14ac:dyDescent="0.35">
      <c r="A126" t="s">
        <v>29</v>
      </c>
      <c r="B126" t="s">
        <v>32</v>
      </c>
      <c r="C126" t="s">
        <v>13</v>
      </c>
      <c r="D126" t="s">
        <v>24</v>
      </c>
      <c r="E126" t="s">
        <v>12</v>
      </c>
      <c r="F126">
        <v>0</v>
      </c>
      <c r="G126">
        <v>25</v>
      </c>
      <c r="H126">
        <v>0</v>
      </c>
      <c r="K126" t="s">
        <v>46</v>
      </c>
    </row>
    <row r="127" spans="1:11" x14ac:dyDescent="0.35">
      <c r="A127" t="s">
        <v>29</v>
      </c>
      <c r="B127" t="s">
        <v>32</v>
      </c>
      <c r="C127" t="s">
        <v>13</v>
      </c>
      <c r="D127" t="s">
        <v>24</v>
      </c>
      <c r="E127" t="s">
        <v>12</v>
      </c>
      <c r="F127">
        <v>8</v>
      </c>
      <c r="G127">
        <v>427</v>
      </c>
      <c r="H127">
        <v>1.8700000000000001E-2</v>
      </c>
      <c r="K127" t="s">
        <v>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59FE-B91D-412D-8664-3F2F7F2DAFF1}">
  <dimension ref="A1:T11"/>
  <sheetViews>
    <sheetView zoomScale="115" zoomScaleNormal="115" workbookViewId="0"/>
  </sheetViews>
  <sheetFormatPr defaultRowHeight="14.5" x14ac:dyDescent="0.35"/>
  <cols>
    <col min="2" max="2" width="33.1796875" bestFit="1" customWidth="1"/>
    <col min="5" max="5" width="50.26953125" bestFit="1" customWidth="1"/>
    <col min="15" max="15" width="33.1796875" bestFit="1" customWidth="1"/>
    <col min="19" max="19" width="33.1796875" bestFit="1" customWidth="1"/>
  </cols>
  <sheetData>
    <row r="1" spans="1:20" x14ac:dyDescent="0.35">
      <c r="A1" s="11" t="s">
        <v>27</v>
      </c>
      <c r="B1" s="12" t="s">
        <v>26</v>
      </c>
      <c r="C1" s="12" t="s">
        <v>21</v>
      </c>
      <c r="D1" s="12" t="s">
        <v>22</v>
      </c>
      <c r="E1" s="12" t="s">
        <v>19</v>
      </c>
      <c r="F1" s="12" t="s">
        <v>1</v>
      </c>
      <c r="G1" s="12" t="s">
        <v>20</v>
      </c>
      <c r="H1" s="12" t="s">
        <v>3</v>
      </c>
      <c r="I1" s="12" t="s">
        <v>38</v>
      </c>
      <c r="J1" s="12" t="s">
        <v>39</v>
      </c>
      <c r="K1" s="15" t="s">
        <v>40</v>
      </c>
      <c r="N1" s="30" t="s">
        <v>27</v>
      </c>
      <c r="O1" s="30" t="s">
        <v>53</v>
      </c>
      <c r="P1" s="30" t="s">
        <v>54</v>
      </c>
      <c r="R1" s="30" t="s">
        <v>27</v>
      </c>
      <c r="S1" s="30" t="s">
        <v>53</v>
      </c>
      <c r="T1" s="30" t="s">
        <v>54</v>
      </c>
    </row>
    <row r="2" spans="1:20" x14ac:dyDescent="0.35">
      <c r="A2" t="str" cm="1">
        <f t="array" ref="A2:K8">_xlfn._xlws.FILTER(Query1[#All],(Query1[[#All],[LOB]]=TEMPLATE!$F$2)*(Query1[[#All],[AuthIndicatorForReport]]&lt;&gt;"MEAN/MEDIAN")*(Query1[[#All],[OPTIONAL]]= "N"))</f>
        <v>Standard</v>
      </c>
      <c r="B2" t="str">
        <v>APPROVED</v>
      </c>
      <c r="C2" t="str">
        <v>Standard (non-urgent) Prior Authorization Requests</v>
      </c>
      <c r="D2" t="str">
        <v>N</v>
      </c>
      <c r="E2" t="str">
        <v>Request Approved</v>
      </c>
      <c r="F2">
        <v>44154</v>
      </c>
      <c r="G2">
        <v>52170</v>
      </c>
      <c r="H2">
        <v>0.84630000000000005</v>
      </c>
      <c r="I2">
        <v>0</v>
      </c>
      <c r="J2">
        <v>0</v>
      </c>
      <c r="K2" t="str">
        <v xml:space="preserve">MCAD    </v>
      </c>
      <c r="N2" t="s">
        <v>29</v>
      </c>
      <c r="O2" t="s">
        <v>37</v>
      </c>
      <c r="P2" t="e" cm="1">
        <f t="array" ref="P2">_xlfn.XLOOKUP(CONCATENATE(N2,O2),CONCATENATE($A$1:$A$21,$B$1:$B$21),$F$1:$F$21)</f>
        <v>#N/A</v>
      </c>
      <c r="R2" t="s">
        <v>28</v>
      </c>
      <c r="S2" t="s">
        <v>37</v>
      </c>
      <c r="T2" cm="1">
        <f t="array" ref="T2">_xlfn.XLOOKUP(CONCATENATE(R2,S2),CONCATENATE($A$1:$A$21,$B$1:$B$21),$F$1:$F$21)</f>
        <v>849</v>
      </c>
    </row>
    <row r="3" spans="1:20" x14ac:dyDescent="0.35">
      <c r="A3" t="str">
        <v>Standard</v>
      </c>
      <c r="B3" t="str">
        <v>DENIED</v>
      </c>
      <c r="C3" t="str">
        <v>Standard (non-urgent) Prior Authorization Requests</v>
      </c>
      <c r="D3" t="str">
        <v>N</v>
      </c>
      <c r="E3" t="str">
        <v>Request Denied</v>
      </c>
      <c r="F3">
        <v>8016</v>
      </c>
      <c r="G3">
        <v>52170</v>
      </c>
      <c r="H3">
        <v>0.1537</v>
      </c>
      <c r="I3">
        <v>0</v>
      </c>
      <c r="J3">
        <v>0</v>
      </c>
      <c r="K3" t="str">
        <v xml:space="preserve">MCAD    </v>
      </c>
      <c r="N3" t="s">
        <v>29</v>
      </c>
      <c r="O3" t="s">
        <v>33</v>
      </c>
      <c r="P3" cm="1">
        <f t="array" ref="P3">_xlfn.XLOOKUP(CONCATENATE(N3,O3),CONCATENATE($A$1:$A$21,$B$1:$B$21),$F$1:$F$21)</f>
        <v>10</v>
      </c>
      <c r="R3" t="s">
        <v>28</v>
      </c>
      <c r="S3" t="s">
        <v>33</v>
      </c>
      <c r="T3" cm="1">
        <f t="array" ref="T3">_xlfn.XLOOKUP(CONCATENATE(R3,S3),CONCATENATE($A$1:$A$21,$B$1:$B$21),$F$1:$F$21)</f>
        <v>231</v>
      </c>
    </row>
    <row r="4" spans="1:20" x14ac:dyDescent="0.35">
      <c r="A4" t="str">
        <v>Standard</v>
      </c>
      <c r="B4" t="str">
        <v>APPROVED AFTER TIME WAS EXTENDED</v>
      </c>
      <c r="C4" t="str">
        <v>Standard (non-urgent) Prior Authorization Requests</v>
      </c>
      <c r="D4" t="str">
        <v>N</v>
      </c>
      <c r="E4" t="str">
        <v>Request approved only after time for review was extended*</v>
      </c>
      <c r="F4">
        <v>231</v>
      </c>
      <c r="G4">
        <v>52170</v>
      </c>
      <c r="H4">
        <v>4.4000000000000003E-3</v>
      </c>
      <c r="I4">
        <v>0</v>
      </c>
      <c r="J4">
        <v>0</v>
      </c>
      <c r="K4" t="str">
        <v xml:space="preserve">MCAD    </v>
      </c>
      <c r="N4" t="s">
        <v>29</v>
      </c>
      <c r="O4" t="s">
        <v>49</v>
      </c>
      <c r="P4" t="e" cm="1">
        <f t="array" ref="P4">_xlfn.XLOOKUP(CONCATENATE(N4,O4),CONCATENATE($A$1:$A$21,$B$1:$B$21),$F$1:$F$21)</f>
        <v>#N/A</v>
      </c>
      <c r="R4" t="s">
        <v>28</v>
      </c>
      <c r="S4" t="s">
        <v>57</v>
      </c>
      <c r="T4" t="e" cm="1">
        <f t="array" ref="T4">_xlfn.XLOOKUP(CONCATENATE(R4,S4),CONCATENATE($A$1:$A$21,$B$1:$B$21),$F$1:$F$21)</f>
        <v>#N/A</v>
      </c>
    </row>
    <row r="5" spans="1:20" x14ac:dyDescent="0.35">
      <c r="A5" t="str">
        <v>Standard</v>
      </c>
      <c r="B5" t="str">
        <v>APPROVED AFTER APPEAL</v>
      </c>
      <c r="C5" t="str">
        <v>Standard (non-urgent) Prior Authorization Requests</v>
      </c>
      <c r="D5" t="str">
        <v>N</v>
      </c>
      <c r="E5" t="str">
        <v>Request approved only after appeal</v>
      </c>
      <c r="F5">
        <v>849</v>
      </c>
      <c r="G5">
        <v>52170</v>
      </c>
      <c r="H5">
        <v>1.6299999999999999E-2</v>
      </c>
      <c r="I5">
        <v>0</v>
      </c>
      <c r="J5">
        <v>0</v>
      </c>
      <c r="K5" t="str">
        <v xml:space="preserve">MCAD    </v>
      </c>
      <c r="N5" t="s">
        <v>29</v>
      </c>
      <c r="O5" t="s">
        <v>32</v>
      </c>
      <c r="P5" t="e" cm="1">
        <f t="array" ref="P5">_xlfn.XLOOKUP(CONCATENATE(N5,O5),CONCATENATE($A$1:$A$21,$B$1:$B$21),$F$1:$F$21)</f>
        <v>#N/A</v>
      </c>
      <c r="R5" t="s">
        <v>28</v>
      </c>
      <c r="S5" t="s">
        <v>32</v>
      </c>
      <c r="T5" t="e" cm="1">
        <f t="array" ref="T5">_xlfn.XLOOKUP(CONCATENATE(R5,S5),CONCATENATE($A$1:$A$21,$B$1:$B$21),$F$1:$F$21)</f>
        <v>#N/A</v>
      </c>
    </row>
    <row r="6" spans="1:20" x14ac:dyDescent="0.35">
      <c r="A6" t="str">
        <v>Expedited</v>
      </c>
      <c r="B6" t="str">
        <v>APPROVED</v>
      </c>
      <c r="C6" t="str">
        <v>Expedited (Urgent) Prior Authorization Requests</v>
      </c>
      <c r="D6" t="str">
        <v>N</v>
      </c>
      <c r="E6" t="str">
        <v>Request Approved</v>
      </c>
      <c r="F6">
        <v>368</v>
      </c>
      <c r="G6">
        <v>427</v>
      </c>
      <c r="H6">
        <v>0.86180000000000001</v>
      </c>
      <c r="I6">
        <v>0</v>
      </c>
      <c r="J6">
        <v>0</v>
      </c>
      <c r="K6" t="str">
        <v xml:space="preserve">MCAD    </v>
      </c>
      <c r="N6" t="s">
        <v>29</v>
      </c>
      <c r="O6" t="s">
        <v>36</v>
      </c>
      <c r="P6" t="e" cm="1">
        <f t="array" ref="P6">_xlfn.XLOOKUP(CONCATENATE(N6,O6),CONCATENATE($A$1:$A$21,$B$1:$B$21),$F$1:$F$21)</f>
        <v>#N/A</v>
      </c>
      <c r="R6" t="s">
        <v>28</v>
      </c>
      <c r="S6" t="s">
        <v>36</v>
      </c>
      <c r="T6" t="e" cm="1">
        <f t="array" ref="T6">_xlfn.XLOOKUP(CONCATENATE(R6,S6),CONCATENATE($A$1:$A$21,$B$1:$B$21),$F$1:$F$21)</f>
        <v>#N/A</v>
      </c>
    </row>
    <row r="7" spans="1:20" x14ac:dyDescent="0.35">
      <c r="A7" t="str">
        <v>Expedited</v>
      </c>
      <c r="B7" t="str">
        <v>DENIED</v>
      </c>
      <c r="C7" t="str">
        <v>Expedited (Urgent) Prior Authorization Requests</v>
      </c>
      <c r="D7" t="str">
        <v>N</v>
      </c>
      <c r="E7" t="str">
        <v>Request Denied</v>
      </c>
      <c r="F7">
        <v>59</v>
      </c>
      <c r="G7">
        <v>427</v>
      </c>
      <c r="H7">
        <v>0.13819999999999999</v>
      </c>
      <c r="I7">
        <v>0</v>
      </c>
      <c r="J7">
        <v>0</v>
      </c>
      <c r="K7" t="str">
        <v xml:space="preserve">MCAD    </v>
      </c>
      <c r="N7" t="s">
        <v>29</v>
      </c>
      <c r="O7" t="s">
        <v>50</v>
      </c>
      <c r="P7" t="e" cm="1">
        <f t="array" ref="P7">_xlfn.XLOOKUP(CONCATENATE(N7,O7),CONCATENATE($A$1:$A$21,$B$1:$B$21),$F$1:$F$21)</f>
        <v>#N/A</v>
      </c>
      <c r="R7" t="s">
        <v>28</v>
      </c>
      <c r="S7" t="s">
        <v>59</v>
      </c>
      <c r="T7" t="e" cm="1">
        <f t="array" ref="T7">_xlfn.XLOOKUP(CONCATENATE(R7,S7),CONCATENATE($A$1:$A$21,$B$1:$B$21),$F$1:$F$21)</f>
        <v>#N/A</v>
      </c>
    </row>
    <row r="8" spans="1:20" x14ac:dyDescent="0.35">
      <c r="A8" t="str">
        <v>Expedited</v>
      </c>
      <c r="B8" t="str">
        <v>APPROVED AFTER TIME WAS EXTENDED</v>
      </c>
      <c r="C8" t="str">
        <v>Expedited (Urgent) Prior Authorization Requests</v>
      </c>
      <c r="D8" t="str">
        <v>N</v>
      </c>
      <c r="E8" t="str">
        <v>Request approved only after time for review was extended*</v>
      </c>
      <c r="F8">
        <v>10</v>
      </c>
      <c r="G8">
        <v>427</v>
      </c>
      <c r="H8">
        <v>2.3400000000000001E-2</v>
      </c>
      <c r="I8">
        <v>0</v>
      </c>
      <c r="J8">
        <v>0</v>
      </c>
      <c r="K8" t="str">
        <v xml:space="preserve">MCAD    </v>
      </c>
    </row>
    <row r="9" spans="1:20" x14ac:dyDescent="0.35">
      <c r="N9" s="30" t="s">
        <v>27</v>
      </c>
      <c r="O9" s="30" t="s">
        <v>53</v>
      </c>
      <c r="P9" s="30" t="s">
        <v>54</v>
      </c>
      <c r="R9" s="30" t="s">
        <v>27</v>
      </c>
      <c r="S9" s="30" t="s">
        <v>53</v>
      </c>
      <c r="T9" s="30" t="s">
        <v>54</v>
      </c>
    </row>
    <row r="10" spans="1:20" x14ac:dyDescent="0.35">
      <c r="N10" t="s">
        <v>29</v>
      </c>
      <c r="O10" t="s">
        <v>34</v>
      </c>
      <c r="P10" cm="1">
        <f t="array" ref="P10">_xlfn.XLOOKUP(CONCATENATE(N10,O10),CONCATENATE($A$1:$A$21,$B$1:$B$21),$F$1:$F$21)</f>
        <v>368</v>
      </c>
      <c r="R10" t="s">
        <v>28</v>
      </c>
      <c r="S10" t="s">
        <v>34</v>
      </c>
      <c r="T10" cm="1">
        <f t="array" ref="T10">_xlfn.XLOOKUP(CONCATENATE(R10,S10),CONCATENATE($A$1:$A$21,$B$1:$B$21),$F$1:$F$21)</f>
        <v>44154</v>
      </c>
    </row>
    <row r="11" spans="1:20" x14ac:dyDescent="0.35">
      <c r="N11" t="s">
        <v>29</v>
      </c>
      <c r="O11" t="s">
        <v>35</v>
      </c>
      <c r="P11" cm="1">
        <f t="array" ref="P11">_xlfn.XLOOKUP(CONCATENATE(N11,O11),CONCATENATE($A$1:$A$21,$B$1:$B$21),$F$1:$F$21)</f>
        <v>59</v>
      </c>
      <c r="R11" t="s">
        <v>28</v>
      </c>
      <c r="S11" t="s">
        <v>35</v>
      </c>
      <c r="T11" cm="1">
        <f t="array" ref="T11">_xlfn.XLOOKUP(CONCATENATE(R11,S11),CONCATENATE($A$1:$A$21,$B$1:$B$21),$F$1:$F$21)</f>
        <v>8016</v>
      </c>
    </row>
  </sheetData>
  <sortState xmlns:xlrd2="http://schemas.microsoft.com/office/spreadsheetml/2017/richdata2" ref="R2:T7">
    <sortCondition ref="S6:S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C6C6-685F-448C-8417-595841CDBDAE}">
  <dimension ref="A1:J19"/>
  <sheetViews>
    <sheetView workbookViewId="0">
      <selection activeCell="C6" sqref="C6"/>
    </sheetView>
  </sheetViews>
  <sheetFormatPr defaultRowHeight="14.5" x14ac:dyDescent="0.35"/>
  <cols>
    <col min="1" max="1" width="9.81640625" bestFit="1" customWidth="1"/>
    <col min="2" max="2" width="22" bestFit="1" customWidth="1"/>
    <col min="3" max="3" width="42.453125" bestFit="1" customWidth="1"/>
    <col min="4" max="4" width="42.453125" customWidth="1"/>
    <col min="5" max="5" width="50.26953125" bestFit="1" customWidth="1"/>
    <col min="6" max="6" width="27.6328125" bestFit="1" customWidth="1"/>
    <col min="7" max="7" width="26.26953125" bestFit="1" customWidth="1"/>
    <col min="8" max="8" width="10.1796875" bestFit="1" customWidth="1"/>
  </cols>
  <sheetData>
    <row r="1" spans="1:10" x14ac:dyDescent="0.35">
      <c r="A1" s="1" t="s">
        <v>27</v>
      </c>
      <c r="B1" s="1" t="s">
        <v>26</v>
      </c>
      <c r="C1" s="1" t="s">
        <v>21</v>
      </c>
      <c r="D1" s="1" t="s">
        <v>22</v>
      </c>
      <c r="E1" s="1" t="s">
        <v>19</v>
      </c>
      <c r="F1" s="1" t="s">
        <v>1</v>
      </c>
      <c r="G1" s="1" t="s">
        <v>20</v>
      </c>
      <c r="H1" s="1" t="s">
        <v>3</v>
      </c>
      <c r="I1" s="1" t="s">
        <v>38</v>
      </c>
      <c r="J1" s="1" t="s">
        <v>39</v>
      </c>
    </row>
    <row r="2" spans="1:10" x14ac:dyDescent="0.35">
      <c r="A2" t="s">
        <v>28</v>
      </c>
      <c r="B2" t="s">
        <v>34</v>
      </c>
      <c r="C2" t="s">
        <v>0</v>
      </c>
      <c r="D2" t="s">
        <v>23</v>
      </c>
      <c r="E2" s="2" t="s">
        <v>4</v>
      </c>
    </row>
    <row r="3" spans="1:10" x14ac:dyDescent="0.35">
      <c r="A3" t="s">
        <v>28</v>
      </c>
      <c r="B3" t="s">
        <v>35</v>
      </c>
      <c r="C3" t="s">
        <v>0</v>
      </c>
      <c r="D3" t="s">
        <v>23</v>
      </c>
      <c r="E3" s="3" t="s">
        <v>5</v>
      </c>
    </row>
    <row r="4" spans="1:10" x14ac:dyDescent="0.35">
      <c r="A4" t="s">
        <v>28</v>
      </c>
      <c r="B4" t="s">
        <v>30</v>
      </c>
      <c r="C4" t="s">
        <v>0</v>
      </c>
      <c r="D4" t="s">
        <v>24</v>
      </c>
      <c r="E4" s="2" t="s">
        <v>7</v>
      </c>
    </row>
    <row r="5" spans="1:10" x14ac:dyDescent="0.35">
      <c r="A5" t="s">
        <v>28</v>
      </c>
      <c r="B5" t="s">
        <v>31</v>
      </c>
      <c r="C5" t="s">
        <v>0</v>
      </c>
      <c r="D5" t="s">
        <v>24</v>
      </c>
      <c r="E5" s="3" t="s">
        <v>8</v>
      </c>
    </row>
    <row r="6" spans="1:10" x14ac:dyDescent="0.35">
      <c r="A6" t="s">
        <v>28</v>
      </c>
      <c r="B6" t="s">
        <v>33</v>
      </c>
      <c r="C6" t="s">
        <v>0</v>
      </c>
      <c r="D6" t="s">
        <v>23</v>
      </c>
      <c r="E6" s="2" t="s">
        <v>9</v>
      </c>
    </row>
    <row r="7" spans="1:10" x14ac:dyDescent="0.35">
      <c r="A7" t="s">
        <v>28</v>
      </c>
      <c r="B7" t="s">
        <v>36</v>
      </c>
      <c r="C7" t="s">
        <v>0</v>
      </c>
      <c r="D7" t="s">
        <v>24</v>
      </c>
      <c r="E7" s="3" t="s">
        <v>10</v>
      </c>
    </row>
    <row r="8" spans="1:10" x14ac:dyDescent="0.35">
      <c r="A8" t="s">
        <v>28</v>
      </c>
      <c r="B8" t="s">
        <v>37</v>
      </c>
      <c r="C8" t="s">
        <v>0</v>
      </c>
      <c r="D8" t="s">
        <v>23</v>
      </c>
      <c r="E8" s="2" t="s">
        <v>11</v>
      </c>
    </row>
    <row r="9" spans="1:10" x14ac:dyDescent="0.35">
      <c r="A9" t="s">
        <v>28</v>
      </c>
      <c r="B9" t="s">
        <v>32</v>
      </c>
      <c r="C9" t="s">
        <v>0</v>
      </c>
      <c r="D9" t="s">
        <v>24</v>
      </c>
      <c r="E9" s="3" t="s">
        <v>12</v>
      </c>
    </row>
    <row r="10" spans="1:10" s="5" customFormat="1" x14ac:dyDescent="0.35">
      <c r="A10" s="5" t="s">
        <v>28</v>
      </c>
      <c r="B10" t="s">
        <v>25</v>
      </c>
      <c r="C10" s="5" t="s">
        <v>15</v>
      </c>
      <c r="D10" s="5" t="s">
        <v>23</v>
      </c>
      <c r="E10" s="6" t="s">
        <v>16</v>
      </c>
    </row>
    <row r="11" spans="1:10" s="5" customFormat="1" x14ac:dyDescent="0.35">
      <c r="A11" s="5" t="s">
        <v>29</v>
      </c>
      <c r="B11" t="s">
        <v>25</v>
      </c>
      <c r="C11" s="5" t="s">
        <v>15</v>
      </c>
      <c r="D11" s="5" t="s">
        <v>23</v>
      </c>
      <c r="E11" s="7" t="s">
        <v>17</v>
      </c>
    </row>
    <row r="12" spans="1:10" x14ac:dyDescent="0.35">
      <c r="A12" s="5" t="s">
        <v>29</v>
      </c>
      <c r="B12" t="s">
        <v>34</v>
      </c>
      <c r="C12" t="s">
        <v>13</v>
      </c>
      <c r="D12" s="5" t="s">
        <v>23</v>
      </c>
      <c r="E12" s="2" t="s">
        <v>4</v>
      </c>
    </row>
    <row r="13" spans="1:10" x14ac:dyDescent="0.35">
      <c r="A13" s="5" t="s">
        <v>29</v>
      </c>
      <c r="B13" t="s">
        <v>35</v>
      </c>
      <c r="C13" t="s">
        <v>13</v>
      </c>
      <c r="D13" s="5" t="s">
        <v>23</v>
      </c>
      <c r="E13" s="3" t="s">
        <v>5</v>
      </c>
    </row>
    <row r="14" spans="1:10" x14ac:dyDescent="0.35">
      <c r="A14" s="5" t="s">
        <v>29</v>
      </c>
      <c r="B14" t="s">
        <v>30</v>
      </c>
      <c r="C14" t="s">
        <v>13</v>
      </c>
      <c r="D14" s="5" t="s">
        <v>24</v>
      </c>
      <c r="E14" s="2" t="s">
        <v>7</v>
      </c>
    </row>
    <row r="15" spans="1:10" x14ac:dyDescent="0.35">
      <c r="A15" s="5" t="s">
        <v>29</v>
      </c>
      <c r="B15" t="s">
        <v>31</v>
      </c>
      <c r="C15" t="s">
        <v>13</v>
      </c>
      <c r="D15" s="5" t="s">
        <v>24</v>
      </c>
      <c r="E15" s="3" t="s">
        <v>8</v>
      </c>
    </row>
    <row r="16" spans="1:10" x14ac:dyDescent="0.35">
      <c r="A16" s="5" t="s">
        <v>29</v>
      </c>
      <c r="B16" t="s">
        <v>33</v>
      </c>
      <c r="C16" t="s">
        <v>13</v>
      </c>
      <c r="D16" s="5" t="s">
        <v>23</v>
      </c>
      <c r="E16" s="2" t="s">
        <v>9</v>
      </c>
    </row>
    <row r="17" spans="1:5" x14ac:dyDescent="0.35">
      <c r="A17" s="5" t="s">
        <v>29</v>
      </c>
      <c r="B17" t="s">
        <v>36</v>
      </c>
      <c r="C17" t="s">
        <v>13</v>
      </c>
      <c r="D17" s="5" t="s">
        <v>24</v>
      </c>
      <c r="E17" s="3" t="s">
        <v>10</v>
      </c>
    </row>
    <row r="18" spans="1:5" x14ac:dyDescent="0.35">
      <c r="A18" s="5" t="s">
        <v>29</v>
      </c>
      <c r="B18" t="s">
        <v>37</v>
      </c>
      <c r="C18" t="s">
        <v>13</v>
      </c>
      <c r="D18" s="5" t="s">
        <v>24</v>
      </c>
      <c r="E18" s="2" t="s">
        <v>14</v>
      </c>
    </row>
    <row r="19" spans="1:5" x14ac:dyDescent="0.35">
      <c r="A19" s="5" t="s">
        <v>29</v>
      </c>
      <c r="B19" t="s">
        <v>32</v>
      </c>
      <c r="C19" t="s">
        <v>13</v>
      </c>
      <c r="D19" s="5" t="s">
        <v>24</v>
      </c>
      <c r="E19" s="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1 a 6 a e 2 7 - 7 f d 2 - 4 c 5 e - 9 e 8 2 - 4 c 7 e 5 8 a 7 0 8 9 d "   x m l n s = " h t t p : / / s c h e m a s . m i c r o s o f t . c o m / D a t a M a s h u p " > A A A A A J g E A A B Q S w M E F A A C A A g A g G z W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g G z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B s 1 l y R O P 4 6 k g E A A D 8 D A A A T A B w A R m 9 y b X V s Y X M v U 2 V j d G l v b j E u b S C i G A A o o B Q A A A A A A A A A A A A A A A A A A A A A A A A A A A C 1 k l 9 r 2 z A U x d 8 D + Q 4 X h 9 J k G I + 0 G w x G H 4 y t 4 r A 6 7 m x 1 K 4 x h l O Q m N u i P K 8 k b I f S 7 7 y Y e d N C w t + p F S P d I 9 x z 9 5 H D t W 6 O h G u b 5 5 / F o P H K N s L i B r z 3 a / R x u Q K I f j 4 B G Z X q 7 R t q p n m S U C i 9 W w u E 0 U E 0 n t J B 7 1 7 r w 6 s P 1 d R D C c c 9 i Z 6 y n x Y / T T T d B x e 5 Y w u E d 3 J a F g g a F 9 M 3 p o G / X r n Z e 7 F q 9 i z Y r E 3 l U X Z 3 F n z 7 O 6 y S v 6 v i B Z 3 X J 7 o u S w 2 Q q t 7 P v G S s Z x L 1 v F n r T r o U 3 d m v s 0 B C W B Y e 7 x R c G l x c F J + H F Z f B z F g 4 J J k F C L X e U j u 8 7 D C g K F y u J E b d C O 7 p C J U b 2 S h + L b j r E D Q + H I D O / Q Q m 9 B / C t Q g e + a R 0 0 o u t Q 4 4 Y S e t K D 7 t U K 7 X M I h 6 D o P Z g t c O O F h B K f e n T e v Y 9 J L 6 Q 7 o 7 9 H a q T p A Z C K L 4 v o 6 O M k y F m 8 P H M u Z + n i V e F 5 N h 6 1 + m z e V 3 i v 3 g D v i R A h z v + L O I 2 r 7 C / i 4 o E T 3 V t C u k x Y n c Y 8 J m A v G Q Z b / 1 o v H 0 m f F 9 9 Y + q b 2 J 5 M S l f m F 5 e P x A 5 7 z 9 A d Q S w E C L Q A U A A I A C A C A b N Z c y E p c j K Q A A A D 2 A A A A E g A A A A A A A A A A A A A A A A A A A A A A Q 2 9 u Z m l n L 1 B h Y 2 t h Z 2 U u e G 1 s U E s B A i 0 A F A A C A A g A g G z W X A / K 6 a u k A A A A 6 Q A A A B M A A A A A A A A A A A A A A A A A 8 A A A A F t D b 2 5 0 Z W 5 0 X 1 R 5 c G V z X S 5 4 b W x Q S w E C L Q A U A A I A C A C A b N Z c k T j + O p I B A A A / A w A A E w A A A A A A A A A A A A A A A A D h A Q A A R m 9 y b X V s Y X M v U 2 V j d G l v b j E u b V B L B Q Y A A A A A A w A D A M I A A A D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R A A A A A A A A L p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m V k O D R k N S 0 y Z W E 4 L T Q 1 O T I t Y T l m N i 1 i M j U 1 Z j g 1 N j F h Y m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j o w M C 4 1 O D g 1 N j A w W i I g L z 4 8 R W 5 0 c n k g V H l w Z T 0 i R m l s b E V y c m 9 y Q 2 9 1 b n Q i I F Z h b H V l P S J s M C I g L z 4 8 R W 5 0 c n k g V H l w Z T 0 i R m l s b E N v b H V t b l R 5 c G V z I i B W Y W x 1 Z T 0 i c 0 J n W U d C Z 1 l G Q l F R R k J R W T 0 i I C 8 + P E V u d H J 5 I F R 5 c G U 9 I k Z p b G x D b 2 x 1 b W 5 O Y W 1 l c y I g V m F s d W U 9 I n N b J n F 1 b 3 Q 7 U 0 V W R V J J V F k m c X V v d D s s J n F 1 b 3 Q 7 Q X V 0 a E l u Z G l j Y X R v c k Z v c l J l c G 9 y d C Z x d W 9 0 O y w m c X V v d D t R V U V T V E l P T i B U W V B F J n F 1 b 3 Q 7 L C Z x d W 9 0 O 0 9 Q V E l P T k F M J n F 1 b 3 Q 7 L C Z x d W 9 0 O 1 F V R V N U S U 9 O J n F 1 b 3 Q 7 L C Z x d W 9 0 O 0 h v d y B t Y W 5 5 I C B 0 a W 1 l c y B 0 a G l z I G h h c H B l b m V k J n F 1 b 3 Q 7 L C Z x d W 9 0 O 0 9 1 d C B v Z i B U b 3 R h b C B S Z X F 1 Z X N 0 c y 9 B c H B l Y W x z J n F 1 b 3 Q 7 L C Z x d W 9 0 O 1 B l c m N l b n R h Z 2 U m c X V v d D s s J n F 1 b 3 Q 7 T U V B T i Z x d W 9 0 O y w m c X V v d D t N R U R J Q U 4 m c X V v d D s s J n F 1 b 3 Q 7 T E 9 C J n F 1 b 3 Q 7 X S I g L z 4 8 R W 5 0 c n k g V H l w Z T 0 i R m l s b E V y c m 9 y Q 2 9 k Z S I g V m F s d W U 9 I n N V b m t u b 3 d u I i A v P j x F b n R y e S B U e X B l P S J G a W x s Q 2 9 1 b n Q i I F Z h b H V l P S J s M T I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0 V W R V J J V F k s M H 0 m c X V v d D s s J n F 1 b 3 Q 7 U 2 V j d G l v b j E v U X V l c n k x L 0 F 1 d G 9 S Z W 1 v d m V k Q 2 9 s d W 1 u c z E u e 0 F 1 d G h J b m R p Y 2 F 0 b 3 J G b 3 J S Z X B v c n Q s M X 0 m c X V v d D s s J n F 1 b 3 Q 7 U 2 V j d G l v b j E v U X V l c n k x L 0 F 1 d G 9 S Z W 1 v d m V k Q 2 9 s d W 1 u c z E u e 1 F V R V N U S U 9 O I F R Z U E U s M n 0 m c X V v d D s s J n F 1 b 3 Q 7 U 2 V j d G l v b j E v U X V l c n k x L 0 F 1 d G 9 S Z W 1 v d m V k Q 2 9 s d W 1 u c z E u e 0 9 Q V E l P T k F M L D N 9 J n F 1 b 3 Q 7 L C Z x d W 9 0 O 1 N l Y 3 R p b 2 4 x L 1 F 1 Z X J 5 M S 9 B d X R v U m V t b 3 Z l Z E N v b H V t b n M x L n t R V U V T V E l P T i w 0 f S Z x d W 9 0 O y w m c X V v d D t T Z W N 0 a W 9 u M S 9 R d W V y e T E v Q X V 0 b 1 J l b W 9 2 Z W R D b 2 x 1 b W 5 z M S 5 7 S G 9 3 I G 1 h b n k g I H R p b W V z I H R o a X M g a G F w c G V u Z W Q s N X 0 m c X V v d D s s J n F 1 b 3 Q 7 U 2 V j d G l v b j E v U X V l c n k x L 0 F 1 d G 9 S Z W 1 v d m V k Q 2 9 s d W 1 u c z E u e 0 9 1 d C B v Z i B U b 3 R h b C B S Z X F 1 Z X N 0 c y 9 B c H B l Y W x z L D Z 9 J n F 1 b 3 Q 7 L C Z x d W 9 0 O 1 N l Y 3 R p b 2 4 x L 1 F 1 Z X J 5 M S 9 B d X R v U m V t b 3 Z l Z E N v b H V t b n M x L n t Q Z X J j Z W 5 0 Y W d l L D d 9 J n F 1 b 3 Q 7 L C Z x d W 9 0 O 1 N l Y 3 R p b 2 4 x L 1 F 1 Z X J 5 M S 9 B d X R v U m V t b 3 Z l Z E N v b H V t b n M x L n t N R U F O L D h 9 J n F 1 b 3 Q 7 L C Z x d W 9 0 O 1 N l Y 3 R p b 2 4 x L 1 F 1 Z X J 5 M S 9 B d X R v U m V t b 3 Z l Z E N v b H V t b n M x L n t N R U R J Q U 4 s O X 0 m c X V v d D s s J n F 1 b 3 Q 7 U 2 V j d G l v b j E v U X V l c n k x L 0 F 1 d G 9 S Z W 1 v d m V k Q 2 9 s d W 1 u c z E u e 0 x P Q i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F 1 Z X J 5 M S 9 B d X R v U m V t b 3 Z l Z E N v b H V t b n M x L n t T R V Z F U k l U W S w w f S Z x d W 9 0 O y w m c X V v d D t T Z W N 0 a W 9 u M S 9 R d W V y e T E v Q X V 0 b 1 J l b W 9 2 Z W R D b 2 x 1 b W 5 z M S 5 7 Q X V 0 a E l u Z G l j Y X R v c k Z v c l J l c G 9 y d C w x f S Z x d W 9 0 O y w m c X V v d D t T Z W N 0 a W 9 u M S 9 R d W V y e T E v Q X V 0 b 1 J l b W 9 2 Z W R D b 2 x 1 b W 5 z M S 5 7 U V V F U 1 R J T 0 4 g V F l Q R S w y f S Z x d W 9 0 O y w m c X V v d D t T Z W N 0 a W 9 u M S 9 R d W V y e T E v Q X V 0 b 1 J l b W 9 2 Z W R D b 2 x 1 b W 5 z M S 5 7 T 1 B U S U 9 O Q U w s M 3 0 m c X V v d D s s J n F 1 b 3 Q 7 U 2 V j d G l v b j E v U X V l c n k x L 0 F 1 d G 9 S Z W 1 v d m V k Q 2 9 s d W 1 u c z E u e 1 F V R V N U S U 9 O L D R 9 J n F 1 b 3 Q 7 L C Z x d W 9 0 O 1 N l Y 3 R p b 2 4 x L 1 F 1 Z X J 5 M S 9 B d X R v U m V t b 3 Z l Z E N v b H V t b n M x L n t I b 3 c g b W F u e S A g d G l t Z X M g d G h p c y B o Y X B w Z W 5 l Z C w 1 f S Z x d W 9 0 O y w m c X V v d D t T Z W N 0 a W 9 u M S 9 R d W V y e T E v Q X V 0 b 1 J l b W 9 2 Z W R D b 2 x 1 b W 5 z M S 5 7 T 3 V 0 I G 9 m I F R v d G F s I F J l c X V l c 3 R z L 0 F w c G V h b H M s N n 0 m c X V v d D s s J n F 1 b 3 Q 7 U 2 V j d G l v b j E v U X V l c n k x L 0 F 1 d G 9 S Z W 1 v d m V k Q 2 9 s d W 1 u c z E u e 1 B l c m N l b n R h Z 2 U s N 3 0 m c X V v d D s s J n F 1 b 3 Q 7 U 2 V j d G l v b j E v U X V l c n k x L 0 F 1 d G 9 S Z W 1 v d m V k Q 2 9 s d W 1 u c z E u e 0 1 F Q U 4 s O H 0 m c X V v d D s s J n F 1 b 3 Q 7 U 2 V j d G l v b j E v U X V l c n k x L 0 F 1 d G 9 S Z W 1 v d m V k Q 2 9 s d W 1 u c z E u e 0 1 F R E l B T i w 5 f S Z x d W 9 0 O y w m c X V v d D t T Z W N 0 a W 9 u M S 9 R d W V y e T E v Q X V 0 b 1 J l b W 9 2 Z W R D b 2 x 1 b W 5 z M S 5 7 T E 9 C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1 N T h j N D V h L T V i Z m Y t N G M 0 N S 0 5 N z d i L T k 2 N z B h Z W E 4 N 2 R j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T o 1 O S 4 2 M T Q 0 N T I 3 W i I g L z 4 8 R W 5 0 c n k g V H l w Z T 0 i R m l s b E V y c m 9 y Q 2 9 1 b n Q i I F Z h b H V l P S J s M C I g L z 4 8 R W 5 0 c n k g V H l w Z T 0 i R m l s b E N v b H V t b l R 5 c G V z I i B W Y W x 1 Z T 0 i c 0 J n W U d C Z 1 l H Q m d Z R 0 J n Y 0 h C Z 1 l I Q n d j S E J 3 Y 0 d C Z 1 l H Q m d Z R 0 J n d 0 d C Z 1 l H Q m d j R y I g L z 4 8 R W 5 0 c n k g V H l w Z T 0 i R m l s b E N v b H V t b k 5 h b W V z I i B W Y W x 1 Z T 0 i c 1 s m c X V v d D t T T 1 V S Q 0 U m c X V v d D s s J n F 1 b 3 Q 7 Q X V 0 a E 5 1 b S Z x d W 9 0 O y w m c X V v d D t B d X R o T n V t U n B 0 J n F 1 b 3 Q 7 L C Z x d W 9 0 O 1 N 1 Y m 1 p d E 1 l d G h v Z C Z x d W 9 0 O y w m c X V v d D t N Z W 1 i Z X J O d W 0 m c X V v d D s s J n F 1 b 3 Q 7 T E 9 C J n F 1 b 3 Q 7 L C Z x d W 9 0 O 0 N D Q X V 0 a F N 0 Y X Q m c X V v d D s s J n F 1 b 3 Q 7 Q X V 0 a F N 0 Y X Q m c X V v d D s s J n F 1 b 3 Q 7 Q X V 0 a F N 0 Y X R E Z X N j J n F 1 b 3 Q 7 L C Z x d W 9 0 O 1 N l d m V y a X R 5 J n F 1 b 3 Q 7 L C Z x d W 9 0 O 1 J l d m l l d 0 N v b X B E Y X R l J n F 1 b 3 Q 7 L C Z x d W 9 0 O 0 x l d H R l c l N l b n R E Y X R l J n F 1 b 3 Q 7 L C Z x d W 9 0 O 0 x l d H R l c l R 5 c G U m c X V v d D s s J n F 1 b 3 Q 7 Q 0 N B d X R o T G l u Z V N 0 Y X Q m c X V v d D s s J n F 1 b 3 Q 7 U 3 V i b W l 0 R G F 0 Z S Z x d W 9 0 O y w m c X V v d D t S Z X F 1 Z X N 0 R G F 0 Z S Z x d W 9 0 O y w m c X V v d D t P U k l H X 0 R F Q 0 l T S U 9 O X 0 R U J n F 1 b 3 Q 7 L C Z x d W 9 0 O 0 R l Y 2 l z a W 9 u R G F 0 Z S Z x d W 9 0 O y w m c X V v d D t S R V B P U l Q g R E V D S V N J T 0 4 g R E F U R S Z x d W 9 0 O y w m c X V v d D t D b 2 1 w R G F 0 Z S Z x d W 9 0 O y w m c X V v d D t S Z X Z p Z X d T d G F 0 J n F 1 b 3 Q 7 L C Z x d W 9 0 O 0 F 1 d G h U e X B l J n F 1 b 3 Q 7 L C Z x d W 9 0 O 2 F 1 d G h U e X B l R G V z Y y Z x d W 9 0 O y w m c X V v d D t B c H B y Q 2 9 k Z S Z x d W 9 0 O y w m c X V v d D t B c H B y Q 2 9 k Z U R l c 2 M m c X V v d D s s J n F 1 b 3 Q 7 Q U 9 S U m V j Z W l 2 Z W R E Y X R l J n F 1 b 3 Q 7 L C Z x d W 9 0 O 0 F P U l J l Y 2 V p d m V k V G l t Z S Z x d W 9 0 O y w m c X V v d D t F e H R l b n N p b 2 5 E Y X R l J n F 1 b 3 Q 7 L C Z x d W 9 0 O 0 V 4 d E R h e X M m c X V v d D s s J n F 1 b 3 Q 7 T U x U Q 1 J l c X V l c 3 R U e X B l J n F 1 b 3 Q 7 L C Z x d W 9 0 O 1 N l c n Z U e X B l J n F 1 b 3 Q 7 L C Z x d W 9 0 O 1 N l c n Z D b 2 R l J n F 1 b 3 Q 7 L C Z x d W 9 0 O 1 J F U E 9 S V C B T V E F U V V M m c X V v d D s s J n F 1 b 3 Q 7 Q X V 0 a E x l d m V s J n F 1 b 3 Q 7 L C Z x d W 9 0 O 1 J F U E 9 S V C B E Q V R F J n F 1 b 3 Q 7 L C Z x d W 9 0 O 0 F 1 d G h J b m R p Y 2 F 0 b 3 J G b 3 J S Z X B v c n Q m c X V v d D t d I i A v P j x F b n R y e S B U e X B l P S J G a W x s R X J y b 3 J D b 2 R l I i B W Y W x 1 Z T 0 i c 1 V u a 2 5 v d 2 4 i I C 8 + P E V u d H J 5 I F R 5 c G U 9 I k Z p b G x D b 3 V u d C I g V m F s d W U 9 I m w 3 O D c 1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y L 0 F 1 d G 9 S Z W 1 v d m V k Q 2 9 s d W 1 u c z E u e 1 N P V V J D R S w w f S Z x d W 9 0 O y w m c X V v d D t T Z W N 0 a W 9 u M S 9 R d W V y e T I v Q X V 0 b 1 J l b W 9 2 Z W R D b 2 x 1 b W 5 z M S 5 7 Q X V 0 a E 5 1 b S w x f S Z x d W 9 0 O y w m c X V v d D t T Z W N 0 a W 9 u M S 9 R d W V y e T I v Q X V 0 b 1 J l b W 9 2 Z W R D b 2 x 1 b W 5 z M S 5 7 Q X V 0 a E 5 1 b V J w d C w y f S Z x d W 9 0 O y w m c X V v d D t T Z W N 0 a W 9 u M S 9 R d W V y e T I v Q X V 0 b 1 J l b W 9 2 Z W R D b 2 x 1 b W 5 z M S 5 7 U 3 V i b W l 0 T W V 0 a G 9 k L D N 9 J n F 1 b 3 Q 7 L C Z x d W 9 0 O 1 N l Y 3 R p b 2 4 x L 1 F 1 Z X J 5 M i 9 B d X R v U m V t b 3 Z l Z E N v b H V t b n M x L n t N Z W 1 i Z X J O d W 0 s N H 0 m c X V v d D s s J n F 1 b 3 Q 7 U 2 V j d G l v b j E v U X V l c n k y L 0 F 1 d G 9 S Z W 1 v d m V k Q 2 9 s d W 1 u c z E u e 0 x P Q i w 1 f S Z x d W 9 0 O y w m c X V v d D t T Z W N 0 a W 9 u M S 9 R d W V y e T I v Q X V 0 b 1 J l b W 9 2 Z W R D b 2 x 1 b W 5 z M S 5 7 Q 0 N B d X R o U 3 R h d C w 2 f S Z x d W 9 0 O y w m c X V v d D t T Z W N 0 a W 9 u M S 9 R d W V y e T I v Q X V 0 b 1 J l b W 9 2 Z W R D b 2 x 1 b W 5 z M S 5 7 Q X V 0 a F N 0 Y X Q s N 3 0 m c X V v d D s s J n F 1 b 3 Q 7 U 2 V j d G l v b j E v U X V l c n k y L 0 F 1 d G 9 S Z W 1 v d m V k Q 2 9 s d W 1 u c z E u e 0 F 1 d G h T d G F 0 R G V z Y y w 4 f S Z x d W 9 0 O y w m c X V v d D t T Z W N 0 a W 9 u M S 9 R d W V y e T I v Q X V 0 b 1 J l b W 9 2 Z W R D b 2 x 1 b W 5 z M S 5 7 U 2 V 2 Z X J p d H k s O X 0 m c X V v d D s s J n F 1 b 3 Q 7 U 2 V j d G l v b j E v U X V l c n k y L 0 F 1 d G 9 S Z W 1 v d m V k Q 2 9 s d W 1 u c z E u e 1 J l d m l l d 0 N v b X B E Y X R l L D E w f S Z x d W 9 0 O y w m c X V v d D t T Z W N 0 a W 9 u M S 9 R d W V y e T I v Q X V 0 b 1 J l b W 9 2 Z W R D b 2 x 1 b W 5 z M S 5 7 T G V 0 d G V y U 2 V u d E R h d G U s M T F 9 J n F 1 b 3 Q 7 L C Z x d W 9 0 O 1 N l Y 3 R p b 2 4 x L 1 F 1 Z X J 5 M i 9 B d X R v U m V t b 3 Z l Z E N v b H V t b n M x L n t M Z X R 0 Z X J U e X B l L D E y f S Z x d W 9 0 O y w m c X V v d D t T Z W N 0 a W 9 u M S 9 R d W V y e T I v Q X V 0 b 1 J l b W 9 2 Z W R D b 2 x 1 b W 5 z M S 5 7 Q 0 N B d X R o T G l u Z V N 0 Y X Q s M T N 9 J n F 1 b 3 Q 7 L C Z x d W 9 0 O 1 N l Y 3 R p b 2 4 x L 1 F 1 Z X J 5 M i 9 B d X R v U m V t b 3 Z l Z E N v b H V t b n M x L n t T d W J t a X R E Y X R l L D E 0 f S Z x d W 9 0 O y w m c X V v d D t T Z W N 0 a W 9 u M S 9 R d W V y e T I v Q X V 0 b 1 J l b W 9 2 Z W R D b 2 x 1 b W 5 z M S 5 7 U m V x d W V z d E R h d G U s M T V 9 J n F 1 b 3 Q 7 L C Z x d W 9 0 O 1 N l Y 3 R p b 2 4 x L 1 F 1 Z X J 5 M i 9 B d X R v U m V t b 3 Z l Z E N v b H V t b n M x L n t P U k l H X 0 R F Q 0 l T S U 9 O X 0 R U L D E 2 f S Z x d W 9 0 O y w m c X V v d D t T Z W N 0 a W 9 u M S 9 R d W V y e T I v Q X V 0 b 1 J l b W 9 2 Z W R D b 2 x 1 b W 5 z M S 5 7 R G V j a X N p b 2 5 E Y X R l L D E 3 f S Z x d W 9 0 O y w m c X V v d D t T Z W N 0 a W 9 u M S 9 R d W V y e T I v Q X V 0 b 1 J l b W 9 2 Z W R D b 2 x 1 b W 5 z M S 5 7 U k V Q T 1 J U I E R F Q 0 l T S U 9 O I E R B V E U s M T h 9 J n F 1 b 3 Q 7 L C Z x d W 9 0 O 1 N l Y 3 R p b 2 4 x L 1 F 1 Z X J 5 M i 9 B d X R v U m V t b 3 Z l Z E N v b H V t b n M x L n t D b 2 1 w R G F 0 Z S w x O X 0 m c X V v d D s s J n F 1 b 3 Q 7 U 2 V j d G l v b j E v U X V l c n k y L 0 F 1 d G 9 S Z W 1 v d m V k Q 2 9 s d W 1 u c z E u e 1 J l d m l l d 1 N 0 Y X Q s M j B 9 J n F 1 b 3 Q 7 L C Z x d W 9 0 O 1 N l Y 3 R p b 2 4 x L 1 F 1 Z X J 5 M i 9 B d X R v U m V t b 3 Z l Z E N v b H V t b n M x L n t B d X R o V H l w Z S w y M X 0 m c X V v d D s s J n F 1 b 3 Q 7 U 2 V j d G l v b j E v U X V l c n k y L 0 F 1 d G 9 S Z W 1 v d m V k Q 2 9 s d W 1 u c z E u e 2 F 1 d G h U e X B l R G V z Y y w y M n 0 m c X V v d D s s J n F 1 b 3 Q 7 U 2 V j d G l v b j E v U X V l c n k y L 0 F 1 d G 9 S Z W 1 v d m V k Q 2 9 s d W 1 u c z E u e 0 F w c H J D b 2 R l L D I z f S Z x d W 9 0 O y w m c X V v d D t T Z W N 0 a W 9 u M S 9 R d W V y e T I v Q X V 0 b 1 J l b W 9 2 Z W R D b 2 x 1 b W 5 z M S 5 7 Q X B w c k N v Z G V E Z X N j L D I 0 f S Z x d W 9 0 O y w m c X V v d D t T Z W N 0 a W 9 u M S 9 R d W V y e T I v Q X V 0 b 1 J l b W 9 2 Z W R D b 2 x 1 b W 5 z M S 5 7 Q U 9 S U m V j Z W l 2 Z W R E Y X R l L D I 1 f S Z x d W 9 0 O y w m c X V v d D t T Z W N 0 a W 9 u M S 9 R d W V y e T I v Q X V 0 b 1 J l b W 9 2 Z W R D b 2 x 1 b W 5 z M S 5 7 Q U 9 S U m V j Z W l 2 Z W R U a W 1 l L D I 2 f S Z x d W 9 0 O y w m c X V v d D t T Z W N 0 a W 9 u M S 9 R d W V y e T I v Q X V 0 b 1 J l b W 9 2 Z W R D b 2 x 1 b W 5 z M S 5 7 R X h 0 Z W 5 z a W 9 u R G F 0 Z S w y N 3 0 m c X V v d D s s J n F 1 b 3 Q 7 U 2 V j d G l v b j E v U X V l c n k y L 0 F 1 d G 9 S Z W 1 v d m V k Q 2 9 s d W 1 u c z E u e 0 V 4 d E R h e X M s M j h 9 J n F 1 b 3 Q 7 L C Z x d W 9 0 O 1 N l Y 3 R p b 2 4 x L 1 F 1 Z X J 5 M i 9 B d X R v U m V t b 3 Z l Z E N v b H V t b n M x L n t N T F R D U m V x d W V z d F R 5 c G U s M j l 9 J n F 1 b 3 Q 7 L C Z x d W 9 0 O 1 N l Y 3 R p b 2 4 x L 1 F 1 Z X J 5 M i 9 B d X R v U m V t b 3 Z l Z E N v b H V t b n M x L n t T Z X J 2 V H l w Z S w z M H 0 m c X V v d D s s J n F 1 b 3 Q 7 U 2 V j d G l v b j E v U X V l c n k y L 0 F 1 d G 9 S Z W 1 v d m V k Q 2 9 s d W 1 u c z E u e 1 N l c n Z D b 2 R l L D M x f S Z x d W 9 0 O y w m c X V v d D t T Z W N 0 a W 9 u M S 9 R d W V y e T I v Q X V 0 b 1 J l b W 9 2 Z W R D b 2 x 1 b W 5 z M S 5 7 U k V Q T 1 J U I F N U Q V R V U y w z M n 0 m c X V v d D s s J n F 1 b 3 Q 7 U 2 V j d G l v b j E v U X V l c n k y L 0 F 1 d G 9 S Z W 1 v d m V k Q 2 9 s d W 1 u c z E u e 0 F 1 d G h M Z X Z l b C w z M 3 0 m c X V v d D s s J n F 1 b 3 Q 7 U 2 V j d G l v b j E v U X V l c n k y L 0 F 1 d G 9 S Z W 1 v d m V k Q 2 9 s d W 1 u c z E u e 1 J F U E 9 S V C B E Q V R F L D M 0 f S Z x d W 9 0 O y w m c X V v d D t T Z W N 0 a W 9 u M S 9 R d W V y e T I v Q X V 0 b 1 J l b W 9 2 Z W R D b 2 x 1 b W 5 z M S 5 7 Q X V 0 a E l u Z G l j Y X R v c k Z v c l J l c G 9 y d C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1 F 1 Z X J 5 M i 9 B d X R v U m V t b 3 Z l Z E N v b H V t b n M x L n t T T 1 V S Q 0 U s M H 0 m c X V v d D s s J n F 1 b 3 Q 7 U 2 V j d G l v b j E v U X V l c n k y L 0 F 1 d G 9 S Z W 1 v d m V k Q 2 9 s d W 1 u c z E u e 0 F 1 d G h O d W 0 s M X 0 m c X V v d D s s J n F 1 b 3 Q 7 U 2 V j d G l v b j E v U X V l c n k y L 0 F 1 d G 9 S Z W 1 v d m V k Q 2 9 s d W 1 u c z E u e 0 F 1 d G h O d W 1 S c H Q s M n 0 m c X V v d D s s J n F 1 b 3 Q 7 U 2 V j d G l v b j E v U X V l c n k y L 0 F 1 d G 9 S Z W 1 v d m V k Q 2 9 s d W 1 u c z E u e 1 N 1 Y m 1 p d E 1 l d G h v Z C w z f S Z x d W 9 0 O y w m c X V v d D t T Z W N 0 a W 9 u M S 9 R d W V y e T I v Q X V 0 b 1 J l b W 9 2 Z W R D b 2 x 1 b W 5 z M S 5 7 T W V t Y m V y T n V t L D R 9 J n F 1 b 3 Q 7 L C Z x d W 9 0 O 1 N l Y 3 R p b 2 4 x L 1 F 1 Z X J 5 M i 9 B d X R v U m V t b 3 Z l Z E N v b H V t b n M x L n t M T 0 I s N X 0 m c X V v d D s s J n F 1 b 3 Q 7 U 2 V j d G l v b j E v U X V l c n k y L 0 F 1 d G 9 S Z W 1 v d m V k Q 2 9 s d W 1 u c z E u e 0 N D Q X V 0 a F N 0 Y X Q s N n 0 m c X V v d D s s J n F 1 b 3 Q 7 U 2 V j d G l v b j E v U X V l c n k y L 0 F 1 d G 9 S Z W 1 v d m V k Q 2 9 s d W 1 u c z E u e 0 F 1 d G h T d G F 0 L D d 9 J n F 1 b 3 Q 7 L C Z x d W 9 0 O 1 N l Y 3 R p b 2 4 x L 1 F 1 Z X J 5 M i 9 B d X R v U m V t b 3 Z l Z E N v b H V t b n M x L n t B d X R o U 3 R h d E R l c 2 M s O H 0 m c X V v d D s s J n F 1 b 3 Q 7 U 2 V j d G l v b j E v U X V l c n k y L 0 F 1 d G 9 S Z W 1 v d m V k Q 2 9 s d W 1 u c z E u e 1 N l d m V y a X R 5 L D l 9 J n F 1 b 3 Q 7 L C Z x d W 9 0 O 1 N l Y 3 R p b 2 4 x L 1 F 1 Z X J 5 M i 9 B d X R v U m V t b 3 Z l Z E N v b H V t b n M x L n t S Z X Z p Z X d D b 2 1 w R G F 0 Z S w x M H 0 m c X V v d D s s J n F 1 b 3 Q 7 U 2 V j d G l v b j E v U X V l c n k y L 0 F 1 d G 9 S Z W 1 v d m V k Q 2 9 s d W 1 u c z E u e 0 x l d H R l c l N l b n R E Y X R l L D E x f S Z x d W 9 0 O y w m c X V v d D t T Z W N 0 a W 9 u M S 9 R d W V y e T I v Q X V 0 b 1 J l b W 9 2 Z W R D b 2 x 1 b W 5 z M S 5 7 T G V 0 d G V y V H l w Z S w x M n 0 m c X V v d D s s J n F 1 b 3 Q 7 U 2 V j d G l v b j E v U X V l c n k y L 0 F 1 d G 9 S Z W 1 v d m V k Q 2 9 s d W 1 u c z E u e 0 N D Q X V 0 a E x p b m V T d G F 0 L D E z f S Z x d W 9 0 O y w m c X V v d D t T Z W N 0 a W 9 u M S 9 R d W V y e T I v Q X V 0 b 1 J l b W 9 2 Z W R D b 2 x 1 b W 5 z M S 5 7 U 3 V i b W l 0 R G F 0 Z S w x N H 0 m c X V v d D s s J n F 1 b 3 Q 7 U 2 V j d G l v b j E v U X V l c n k y L 0 F 1 d G 9 S Z W 1 v d m V k Q 2 9 s d W 1 u c z E u e 1 J l c X V l c 3 R E Y X R l L D E 1 f S Z x d W 9 0 O y w m c X V v d D t T Z W N 0 a W 9 u M S 9 R d W V y e T I v Q X V 0 b 1 J l b W 9 2 Z W R D b 2 x 1 b W 5 z M S 5 7 T 1 J J R 1 9 E R U N J U 0 l P T l 9 E V C w x N n 0 m c X V v d D s s J n F 1 b 3 Q 7 U 2 V j d G l v b j E v U X V l c n k y L 0 F 1 d G 9 S Z W 1 v d m V k Q 2 9 s d W 1 u c z E u e 0 R l Y 2 l z a W 9 u R G F 0 Z S w x N 3 0 m c X V v d D s s J n F 1 b 3 Q 7 U 2 V j d G l v b j E v U X V l c n k y L 0 F 1 d G 9 S Z W 1 v d m V k Q 2 9 s d W 1 u c z E u e 1 J F U E 9 S V C B E R U N J U 0 l P T i B E Q V R F L D E 4 f S Z x d W 9 0 O y w m c X V v d D t T Z W N 0 a W 9 u M S 9 R d W V y e T I v Q X V 0 b 1 J l b W 9 2 Z W R D b 2 x 1 b W 5 z M S 5 7 Q 2 9 t c E R h d G U s M T l 9 J n F 1 b 3 Q 7 L C Z x d W 9 0 O 1 N l Y 3 R p b 2 4 x L 1 F 1 Z X J 5 M i 9 B d X R v U m V t b 3 Z l Z E N v b H V t b n M x L n t S Z X Z p Z X d T d G F 0 L D I w f S Z x d W 9 0 O y w m c X V v d D t T Z W N 0 a W 9 u M S 9 R d W V y e T I v Q X V 0 b 1 J l b W 9 2 Z W R D b 2 x 1 b W 5 z M S 5 7 Q X V 0 a F R 5 c G U s M j F 9 J n F 1 b 3 Q 7 L C Z x d W 9 0 O 1 N l Y 3 R p b 2 4 x L 1 F 1 Z X J 5 M i 9 B d X R v U m V t b 3 Z l Z E N v b H V t b n M x L n t h d X R o V H l w Z U R l c 2 M s M j J 9 J n F 1 b 3 Q 7 L C Z x d W 9 0 O 1 N l Y 3 R p b 2 4 x L 1 F 1 Z X J 5 M i 9 B d X R v U m V t b 3 Z l Z E N v b H V t b n M x L n t B c H B y Q 2 9 k Z S w y M 3 0 m c X V v d D s s J n F 1 b 3 Q 7 U 2 V j d G l v b j E v U X V l c n k y L 0 F 1 d G 9 S Z W 1 v d m V k Q 2 9 s d W 1 u c z E u e 0 F w c H J D b 2 R l R G V z Y y w y N H 0 m c X V v d D s s J n F 1 b 3 Q 7 U 2 V j d G l v b j E v U X V l c n k y L 0 F 1 d G 9 S Z W 1 v d m V k Q 2 9 s d W 1 u c z E u e 0 F P U l J l Y 2 V p d m V k R G F 0 Z S w y N X 0 m c X V v d D s s J n F 1 b 3 Q 7 U 2 V j d G l v b j E v U X V l c n k y L 0 F 1 d G 9 S Z W 1 v d m V k Q 2 9 s d W 1 u c z E u e 0 F P U l J l Y 2 V p d m V k V G l t Z S w y N n 0 m c X V v d D s s J n F 1 b 3 Q 7 U 2 V j d G l v b j E v U X V l c n k y L 0 F 1 d G 9 S Z W 1 v d m V k Q 2 9 s d W 1 u c z E u e 0 V 4 d G V u c 2 l v b k R h d G U s M j d 9 J n F 1 b 3 Q 7 L C Z x d W 9 0 O 1 N l Y 3 R p b 2 4 x L 1 F 1 Z X J 5 M i 9 B d X R v U m V t b 3 Z l Z E N v b H V t b n M x L n t F e H R E Y X l z L D I 4 f S Z x d W 9 0 O y w m c X V v d D t T Z W N 0 a W 9 u M S 9 R d W V y e T I v Q X V 0 b 1 J l b W 9 2 Z W R D b 2 x 1 b W 5 z M S 5 7 T U x U Q 1 J l c X V l c 3 R U e X B l L D I 5 f S Z x d W 9 0 O y w m c X V v d D t T Z W N 0 a W 9 u M S 9 R d W V y e T I v Q X V 0 b 1 J l b W 9 2 Z W R D b 2 x 1 b W 5 z M S 5 7 U 2 V y d l R 5 c G U s M z B 9 J n F 1 b 3 Q 7 L C Z x d W 9 0 O 1 N l Y 3 R p b 2 4 x L 1 F 1 Z X J 5 M i 9 B d X R v U m V t b 3 Z l Z E N v b H V t b n M x L n t T Z X J 2 Q 2 9 k Z S w z M X 0 m c X V v d D s s J n F 1 b 3 Q 7 U 2 V j d G l v b j E v U X V l c n k y L 0 F 1 d G 9 S Z W 1 v d m V k Q 2 9 s d W 1 u c z E u e 1 J F U E 9 S V C B T V E F U V V M s M z J 9 J n F 1 b 3 Q 7 L C Z x d W 9 0 O 1 N l Y 3 R p b 2 4 x L 1 F 1 Z X J 5 M i 9 B d X R v U m V t b 3 Z l Z E N v b H V t b n M x L n t B d X R o T G V 2 Z W w s M z N 9 J n F 1 b 3 Q 7 L C Z x d W 9 0 O 1 N l Y 3 R p b 2 4 x L 1 F 1 Z X J 5 M i 9 B d X R v U m V t b 3 Z l Z E N v b H V t b n M x L n t S R V B P U l Q g R E F U R S w z N H 0 m c X V v d D s s J n F 1 b 3 Q 7 U 2 V j d G l v b j E v U X V l c n k y L 0 F 1 d G 9 S Z W 1 v d m V k Q 2 9 s d W 1 u c z E u e 0 F 1 d G h J b m R p Y 2 F 0 b 3 J G b 3 J S Z X B v c n Q s M z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h f U k V N T 1 Z F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m N j Q 4 Z D I 1 L W V k Y z k t N D Y 3 N y 0 4 N D Y 4 L W I 0 O G Y z Z W E 4 Y j c 1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T o 1 O S 4 2 M T Q 0 N T I 3 W i I g L z 4 8 R W 5 0 c n k g V H l w Z T 0 i R m l s b E V y c m 9 y Q 2 9 1 b n Q i I F Z h b H V l P S J s M C I g L z 4 8 R W 5 0 c n k g V H l w Z T 0 i R m l s b E N v b H V t b l R 5 c G V z I i B W Y W x 1 Z T 0 i c 0 J n W U d C Z 1 l H Q m d Z R 0 J n Y 0 h C Z 1 l I Q n d j S E J 3 Y 0 d C Z 1 l H Q m d Z R 0 J n d 0 d C Z 1 l H Q m c 9 P S I g L z 4 8 R W 5 0 c n k g V H l w Z T 0 i R m l s b E N v b H V t b k 5 h b W V z I i B W Y W x 1 Z T 0 i c 1 s m c X V v d D t T T 1 V S Q 0 U m c X V v d D s s J n F 1 b 3 Q 7 Q X V 0 a E 5 1 b S Z x d W 9 0 O y w m c X V v d D t B d X R o T n V t U n B 0 J n F 1 b 3 Q 7 L C Z x d W 9 0 O 1 N 1 Y m 1 p d E 1 l d G h v Z C Z x d W 9 0 O y w m c X V v d D t N Z W 1 i Z X J O d W 0 m c X V v d D s s J n F 1 b 3 Q 7 T E 9 C J n F 1 b 3 Q 7 L C Z x d W 9 0 O 0 N D Q X V 0 a F N 0 Y X Q m c X V v d D s s J n F 1 b 3 Q 7 Q X V 0 a F N 0 Y X Q m c X V v d D s s J n F 1 b 3 Q 7 Q X V 0 a F N 0 Y X R E Z X N j J n F 1 b 3 Q 7 L C Z x d W 9 0 O 1 N l d m V y a X R 5 J n F 1 b 3 Q 7 L C Z x d W 9 0 O 1 J l d m l l d 0 N v b X B E Y X R l J n F 1 b 3 Q 7 L C Z x d W 9 0 O 0 x l d H R l c l N l b n R E Y X R l J n F 1 b 3 Q 7 L C Z x d W 9 0 O 0 x l d H R l c l R 5 c G U m c X V v d D s s J n F 1 b 3 Q 7 Q 0 N B d X R o T G l u Z V N 0 Y X Q m c X V v d D s s J n F 1 b 3 Q 7 U 3 V i b W l 0 R G F 0 Z S Z x d W 9 0 O y w m c X V v d D t S Z X F 1 Z X N 0 R G F 0 Z S Z x d W 9 0 O y w m c X V v d D t P U k l H X 0 R F Q 0 l T S U 9 O X 0 R U J n F 1 b 3 Q 7 L C Z x d W 9 0 O 0 R l Y 2 l z a W 9 u R G F 0 Z S Z x d W 9 0 O y w m c X V v d D t S R V B P U l Q g R E V D S V N J T 0 4 g R E F U R S Z x d W 9 0 O y w m c X V v d D t D b 2 1 w R G F 0 Z S Z x d W 9 0 O y w m c X V v d D t S Z X Z p Z X d T d G F 0 J n F 1 b 3 Q 7 L C Z x d W 9 0 O 0 F 1 d G h U e X B l J n F 1 b 3 Q 7 L C Z x d W 9 0 O 2 F 1 d G h U e X B l R G V z Y y Z x d W 9 0 O y w m c X V v d D t B c H B y Q 2 9 k Z S Z x d W 9 0 O y w m c X V v d D t B c H B y Q 2 9 k Z U R l c 2 M m c X V v d D s s J n F 1 b 3 Q 7 Q U 9 S U m V j Z W l 2 Z W R E Y X R l J n F 1 b 3 Q 7 L C Z x d W 9 0 O 0 F P U l J l Y 2 V p d m V k V G l t Z S Z x d W 9 0 O y w m c X V v d D t F e H R l b n N p b 2 5 E Y X R l J n F 1 b 3 Q 7 L C Z x d W 9 0 O 0 V 4 d E R h e X M m c X V v d D s s J n F 1 b 3 Q 7 T U x U Q 1 J l c X V l c 3 R U e X B l J n F 1 b 3 Q 7 L C Z x d W 9 0 O 1 N l c n Z U e X B l J n F 1 b 3 Q 7 L C Z x d W 9 0 O 1 N l c n Z D b 2 R l J n F 1 b 3 Q 7 L C Z x d W 9 0 O 1 J F U E 9 S V C B T V E F U V V M m c X V v d D s s J n F 1 b 3 Q 7 Q X V 0 a E x l d m V s J n F 1 b 3 Q 7 X S I g L z 4 8 R W 5 0 c n k g V H l w Z T 0 i R m l s b E V y c m 9 y Q 2 9 k Z S I g V m F s d W U 9 I n N V b m t u b 3 d u I i A v P j x F b n R y e S B U e X B l P S J G a W x s Q 2 9 1 b n Q i I F Z h b H V l P S J s M j E w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h f U k V N T 1 Z F R C 9 B d X R v U m V t b 3 Z l Z E N v b H V t b n M x L n t T T 1 V S Q 0 U s M H 0 m c X V v d D s s J n F 1 b 3 Q 7 U 2 V j d G l v b j E v U l h f U k V N T 1 Z F R C 9 B d X R v U m V t b 3 Z l Z E N v b H V t b n M x L n t B d X R o T n V t L D F 9 J n F 1 b 3 Q 7 L C Z x d W 9 0 O 1 N l Y 3 R p b 2 4 x L 1 J Y X 1 J F T U 9 W R U Q v Q X V 0 b 1 J l b W 9 2 Z W R D b 2 x 1 b W 5 z M S 5 7 Q X V 0 a E 5 1 b V J w d C w y f S Z x d W 9 0 O y w m c X V v d D t T Z W N 0 a W 9 u M S 9 S W F 9 S R U 1 P V k V E L 0 F 1 d G 9 S Z W 1 v d m V k Q 2 9 s d W 1 u c z E u e 1 N 1 Y m 1 p d E 1 l d G h v Z C w z f S Z x d W 9 0 O y w m c X V v d D t T Z W N 0 a W 9 u M S 9 S W F 9 S R U 1 P V k V E L 0 F 1 d G 9 S Z W 1 v d m V k Q 2 9 s d W 1 u c z E u e 0 1 l b W J l c k 5 1 b S w 0 f S Z x d W 9 0 O y w m c X V v d D t T Z W N 0 a W 9 u M S 9 S W F 9 S R U 1 P V k V E L 0 F 1 d G 9 S Z W 1 v d m V k Q 2 9 s d W 1 u c z E u e 0 x P Q i w 1 f S Z x d W 9 0 O y w m c X V v d D t T Z W N 0 a W 9 u M S 9 S W F 9 S R U 1 P V k V E L 0 F 1 d G 9 S Z W 1 v d m V k Q 2 9 s d W 1 u c z E u e 0 N D Q X V 0 a F N 0 Y X Q s N n 0 m c X V v d D s s J n F 1 b 3 Q 7 U 2 V j d G l v b j E v U l h f U k V N T 1 Z F R C 9 B d X R v U m V t b 3 Z l Z E N v b H V t b n M x L n t B d X R o U 3 R h d C w 3 f S Z x d W 9 0 O y w m c X V v d D t T Z W N 0 a W 9 u M S 9 S W F 9 S R U 1 P V k V E L 0 F 1 d G 9 S Z W 1 v d m V k Q 2 9 s d W 1 u c z E u e 0 F 1 d G h T d G F 0 R G V z Y y w 4 f S Z x d W 9 0 O y w m c X V v d D t T Z W N 0 a W 9 u M S 9 S W F 9 S R U 1 P V k V E L 0 F 1 d G 9 S Z W 1 v d m V k Q 2 9 s d W 1 u c z E u e 1 N l d m V y a X R 5 L D l 9 J n F 1 b 3 Q 7 L C Z x d W 9 0 O 1 N l Y 3 R p b 2 4 x L 1 J Y X 1 J F T U 9 W R U Q v Q X V 0 b 1 J l b W 9 2 Z W R D b 2 x 1 b W 5 z M S 5 7 U m V 2 a W V 3 Q 2 9 t c E R h d G U s M T B 9 J n F 1 b 3 Q 7 L C Z x d W 9 0 O 1 N l Y 3 R p b 2 4 x L 1 J Y X 1 J F T U 9 W R U Q v Q X V 0 b 1 J l b W 9 2 Z W R D b 2 x 1 b W 5 z M S 5 7 T G V 0 d G V y U 2 V u d E R h d G U s M T F 9 J n F 1 b 3 Q 7 L C Z x d W 9 0 O 1 N l Y 3 R p b 2 4 x L 1 J Y X 1 J F T U 9 W R U Q v Q X V 0 b 1 J l b W 9 2 Z W R D b 2 x 1 b W 5 z M S 5 7 T G V 0 d G V y V H l w Z S w x M n 0 m c X V v d D s s J n F 1 b 3 Q 7 U 2 V j d G l v b j E v U l h f U k V N T 1 Z F R C 9 B d X R v U m V t b 3 Z l Z E N v b H V t b n M x L n t D Q 0 F 1 d G h M a W 5 l U 3 R h d C w x M 3 0 m c X V v d D s s J n F 1 b 3 Q 7 U 2 V j d G l v b j E v U l h f U k V N T 1 Z F R C 9 B d X R v U m V t b 3 Z l Z E N v b H V t b n M x L n t T d W J t a X R E Y X R l L D E 0 f S Z x d W 9 0 O y w m c X V v d D t T Z W N 0 a W 9 u M S 9 S W F 9 S R U 1 P V k V E L 0 F 1 d G 9 S Z W 1 v d m V k Q 2 9 s d W 1 u c z E u e 1 J l c X V l c 3 R E Y X R l L D E 1 f S Z x d W 9 0 O y w m c X V v d D t T Z W N 0 a W 9 u M S 9 S W F 9 S R U 1 P V k V E L 0 F 1 d G 9 S Z W 1 v d m V k Q 2 9 s d W 1 u c z E u e 0 9 S S U d f R E V D S V N J T 0 5 f R F Q s M T Z 9 J n F 1 b 3 Q 7 L C Z x d W 9 0 O 1 N l Y 3 R p b 2 4 x L 1 J Y X 1 J F T U 9 W R U Q v Q X V 0 b 1 J l b W 9 2 Z W R D b 2 x 1 b W 5 z M S 5 7 R G V j a X N p b 2 5 E Y X R l L D E 3 f S Z x d W 9 0 O y w m c X V v d D t T Z W N 0 a W 9 u M S 9 S W F 9 S R U 1 P V k V E L 0 F 1 d G 9 S Z W 1 v d m V k Q 2 9 s d W 1 u c z E u e 1 J F U E 9 S V C B E R U N J U 0 l P T i B E Q V R F L D E 4 f S Z x d W 9 0 O y w m c X V v d D t T Z W N 0 a W 9 u M S 9 S W F 9 S R U 1 P V k V E L 0 F 1 d G 9 S Z W 1 v d m V k Q 2 9 s d W 1 u c z E u e 0 N v b X B E Y X R l L D E 5 f S Z x d W 9 0 O y w m c X V v d D t T Z W N 0 a W 9 u M S 9 S W F 9 S R U 1 P V k V E L 0 F 1 d G 9 S Z W 1 v d m V k Q 2 9 s d W 1 u c z E u e 1 J l d m l l d 1 N 0 Y X Q s M j B 9 J n F 1 b 3 Q 7 L C Z x d W 9 0 O 1 N l Y 3 R p b 2 4 x L 1 J Y X 1 J F T U 9 W R U Q v Q X V 0 b 1 J l b W 9 2 Z W R D b 2 x 1 b W 5 z M S 5 7 Q X V 0 a F R 5 c G U s M j F 9 J n F 1 b 3 Q 7 L C Z x d W 9 0 O 1 N l Y 3 R p b 2 4 x L 1 J Y X 1 J F T U 9 W R U Q v Q X V 0 b 1 J l b W 9 2 Z W R D b 2 x 1 b W 5 z M S 5 7 Y X V 0 a F R 5 c G V E Z X N j L D I y f S Z x d W 9 0 O y w m c X V v d D t T Z W N 0 a W 9 u M S 9 S W F 9 S R U 1 P V k V E L 0 F 1 d G 9 S Z W 1 v d m V k Q 2 9 s d W 1 u c z E u e 0 F w c H J D b 2 R l L D I z f S Z x d W 9 0 O y w m c X V v d D t T Z W N 0 a W 9 u M S 9 S W F 9 S R U 1 P V k V E L 0 F 1 d G 9 S Z W 1 v d m V k Q 2 9 s d W 1 u c z E u e 0 F w c H J D b 2 R l R G V z Y y w y N H 0 m c X V v d D s s J n F 1 b 3 Q 7 U 2 V j d G l v b j E v U l h f U k V N T 1 Z F R C 9 B d X R v U m V t b 3 Z l Z E N v b H V t b n M x L n t B T 1 J S Z W N l a X Z l Z E R h d G U s M j V 9 J n F 1 b 3 Q 7 L C Z x d W 9 0 O 1 N l Y 3 R p b 2 4 x L 1 J Y X 1 J F T U 9 W R U Q v Q X V 0 b 1 J l b W 9 2 Z W R D b 2 x 1 b W 5 z M S 5 7 Q U 9 S U m V j Z W l 2 Z W R U a W 1 l L D I 2 f S Z x d W 9 0 O y w m c X V v d D t T Z W N 0 a W 9 u M S 9 S W F 9 S R U 1 P V k V E L 0 F 1 d G 9 S Z W 1 v d m V k Q 2 9 s d W 1 u c z E u e 0 V 4 d G V u c 2 l v b k R h d G U s M j d 9 J n F 1 b 3 Q 7 L C Z x d W 9 0 O 1 N l Y 3 R p b 2 4 x L 1 J Y X 1 J F T U 9 W R U Q v Q X V 0 b 1 J l b W 9 2 Z W R D b 2 x 1 b W 5 z M S 5 7 R X h 0 R G F 5 c y w y O H 0 m c X V v d D s s J n F 1 b 3 Q 7 U 2 V j d G l v b j E v U l h f U k V N T 1 Z F R C 9 B d X R v U m V t b 3 Z l Z E N v b H V t b n M x L n t N T F R D U m V x d W V z d F R 5 c G U s M j l 9 J n F 1 b 3 Q 7 L C Z x d W 9 0 O 1 N l Y 3 R p b 2 4 x L 1 J Y X 1 J F T U 9 W R U Q v Q X V 0 b 1 J l b W 9 2 Z W R D b 2 x 1 b W 5 z M S 5 7 U 2 V y d l R 5 c G U s M z B 9 J n F 1 b 3 Q 7 L C Z x d W 9 0 O 1 N l Y 3 R p b 2 4 x L 1 J Y X 1 J F T U 9 W R U Q v Q X V 0 b 1 J l b W 9 2 Z W R D b 2 x 1 b W 5 z M S 5 7 U 2 V y d k N v Z G U s M z F 9 J n F 1 b 3 Q 7 L C Z x d W 9 0 O 1 N l Y 3 R p b 2 4 x L 1 J Y X 1 J F T U 9 W R U Q v Q X V 0 b 1 J l b W 9 2 Z W R D b 2 x 1 b W 5 z M S 5 7 U k V Q T 1 J U I F N U Q V R V U y w z M n 0 m c X V v d D s s J n F 1 b 3 Q 7 U 2 V j d G l v b j E v U l h f U k V N T 1 Z F R C 9 B d X R v U m V t b 3 Z l Z E N v b H V t b n M x L n t B d X R o T G V 2 Z W w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S W F 9 S R U 1 P V k V E L 0 F 1 d G 9 S Z W 1 v d m V k Q 2 9 s d W 1 u c z E u e 1 N P V V J D R S w w f S Z x d W 9 0 O y w m c X V v d D t T Z W N 0 a W 9 u M S 9 S W F 9 S R U 1 P V k V E L 0 F 1 d G 9 S Z W 1 v d m V k Q 2 9 s d W 1 u c z E u e 0 F 1 d G h O d W 0 s M X 0 m c X V v d D s s J n F 1 b 3 Q 7 U 2 V j d G l v b j E v U l h f U k V N T 1 Z F R C 9 B d X R v U m V t b 3 Z l Z E N v b H V t b n M x L n t B d X R o T n V t U n B 0 L D J 9 J n F 1 b 3 Q 7 L C Z x d W 9 0 O 1 N l Y 3 R p b 2 4 x L 1 J Y X 1 J F T U 9 W R U Q v Q X V 0 b 1 J l b W 9 2 Z W R D b 2 x 1 b W 5 z M S 5 7 U 3 V i b W l 0 T W V 0 a G 9 k L D N 9 J n F 1 b 3 Q 7 L C Z x d W 9 0 O 1 N l Y 3 R p b 2 4 x L 1 J Y X 1 J F T U 9 W R U Q v Q X V 0 b 1 J l b W 9 2 Z W R D b 2 x 1 b W 5 z M S 5 7 T W V t Y m V y T n V t L D R 9 J n F 1 b 3 Q 7 L C Z x d W 9 0 O 1 N l Y 3 R p b 2 4 x L 1 J Y X 1 J F T U 9 W R U Q v Q X V 0 b 1 J l b W 9 2 Z W R D b 2 x 1 b W 5 z M S 5 7 T E 9 C L D V 9 J n F 1 b 3 Q 7 L C Z x d W 9 0 O 1 N l Y 3 R p b 2 4 x L 1 J Y X 1 J F T U 9 W R U Q v Q X V 0 b 1 J l b W 9 2 Z W R D b 2 x 1 b W 5 z M S 5 7 Q 0 N B d X R o U 3 R h d C w 2 f S Z x d W 9 0 O y w m c X V v d D t T Z W N 0 a W 9 u M S 9 S W F 9 S R U 1 P V k V E L 0 F 1 d G 9 S Z W 1 v d m V k Q 2 9 s d W 1 u c z E u e 0 F 1 d G h T d G F 0 L D d 9 J n F 1 b 3 Q 7 L C Z x d W 9 0 O 1 N l Y 3 R p b 2 4 x L 1 J Y X 1 J F T U 9 W R U Q v Q X V 0 b 1 J l b W 9 2 Z W R D b 2 x 1 b W 5 z M S 5 7 Q X V 0 a F N 0 Y X R E Z X N j L D h 9 J n F 1 b 3 Q 7 L C Z x d W 9 0 O 1 N l Y 3 R p b 2 4 x L 1 J Y X 1 J F T U 9 W R U Q v Q X V 0 b 1 J l b W 9 2 Z W R D b 2 x 1 b W 5 z M S 5 7 U 2 V 2 Z X J p d H k s O X 0 m c X V v d D s s J n F 1 b 3 Q 7 U 2 V j d G l v b j E v U l h f U k V N T 1 Z F R C 9 B d X R v U m V t b 3 Z l Z E N v b H V t b n M x L n t S Z X Z p Z X d D b 2 1 w R G F 0 Z S w x M H 0 m c X V v d D s s J n F 1 b 3 Q 7 U 2 V j d G l v b j E v U l h f U k V N T 1 Z F R C 9 B d X R v U m V t b 3 Z l Z E N v b H V t b n M x L n t M Z X R 0 Z X J T Z W 5 0 R G F 0 Z S w x M X 0 m c X V v d D s s J n F 1 b 3 Q 7 U 2 V j d G l v b j E v U l h f U k V N T 1 Z F R C 9 B d X R v U m V t b 3 Z l Z E N v b H V t b n M x L n t M Z X R 0 Z X J U e X B l L D E y f S Z x d W 9 0 O y w m c X V v d D t T Z W N 0 a W 9 u M S 9 S W F 9 S R U 1 P V k V E L 0 F 1 d G 9 S Z W 1 v d m V k Q 2 9 s d W 1 u c z E u e 0 N D Q X V 0 a E x p b m V T d G F 0 L D E z f S Z x d W 9 0 O y w m c X V v d D t T Z W N 0 a W 9 u M S 9 S W F 9 S R U 1 P V k V E L 0 F 1 d G 9 S Z W 1 v d m V k Q 2 9 s d W 1 u c z E u e 1 N 1 Y m 1 p d E R h d G U s M T R 9 J n F 1 b 3 Q 7 L C Z x d W 9 0 O 1 N l Y 3 R p b 2 4 x L 1 J Y X 1 J F T U 9 W R U Q v Q X V 0 b 1 J l b W 9 2 Z W R D b 2 x 1 b W 5 z M S 5 7 U m V x d W V z d E R h d G U s M T V 9 J n F 1 b 3 Q 7 L C Z x d W 9 0 O 1 N l Y 3 R p b 2 4 x L 1 J Y X 1 J F T U 9 W R U Q v Q X V 0 b 1 J l b W 9 2 Z W R D b 2 x 1 b W 5 z M S 5 7 T 1 J J R 1 9 E R U N J U 0 l P T l 9 E V C w x N n 0 m c X V v d D s s J n F 1 b 3 Q 7 U 2 V j d G l v b j E v U l h f U k V N T 1 Z F R C 9 B d X R v U m V t b 3 Z l Z E N v b H V t b n M x L n t E Z W N p c 2 l v b k R h d G U s M T d 9 J n F 1 b 3 Q 7 L C Z x d W 9 0 O 1 N l Y 3 R p b 2 4 x L 1 J Y X 1 J F T U 9 W R U Q v Q X V 0 b 1 J l b W 9 2 Z W R D b 2 x 1 b W 5 z M S 5 7 U k V Q T 1 J U I E R F Q 0 l T S U 9 O I E R B V E U s M T h 9 J n F 1 b 3 Q 7 L C Z x d W 9 0 O 1 N l Y 3 R p b 2 4 x L 1 J Y X 1 J F T U 9 W R U Q v Q X V 0 b 1 J l b W 9 2 Z W R D b 2 x 1 b W 5 z M S 5 7 Q 2 9 t c E R h d G U s M T l 9 J n F 1 b 3 Q 7 L C Z x d W 9 0 O 1 N l Y 3 R p b 2 4 x L 1 J Y X 1 J F T U 9 W R U Q v Q X V 0 b 1 J l b W 9 2 Z W R D b 2 x 1 b W 5 z M S 5 7 U m V 2 a W V 3 U 3 R h d C w y M H 0 m c X V v d D s s J n F 1 b 3 Q 7 U 2 V j d G l v b j E v U l h f U k V N T 1 Z F R C 9 B d X R v U m V t b 3 Z l Z E N v b H V t b n M x L n t B d X R o V H l w Z S w y M X 0 m c X V v d D s s J n F 1 b 3 Q 7 U 2 V j d G l v b j E v U l h f U k V N T 1 Z F R C 9 B d X R v U m V t b 3 Z l Z E N v b H V t b n M x L n t h d X R o V H l w Z U R l c 2 M s M j J 9 J n F 1 b 3 Q 7 L C Z x d W 9 0 O 1 N l Y 3 R p b 2 4 x L 1 J Y X 1 J F T U 9 W R U Q v Q X V 0 b 1 J l b W 9 2 Z W R D b 2 x 1 b W 5 z M S 5 7 Q X B w c k N v Z G U s M j N 9 J n F 1 b 3 Q 7 L C Z x d W 9 0 O 1 N l Y 3 R p b 2 4 x L 1 J Y X 1 J F T U 9 W R U Q v Q X V 0 b 1 J l b W 9 2 Z W R D b 2 x 1 b W 5 z M S 5 7 Q X B w c k N v Z G V E Z X N j L D I 0 f S Z x d W 9 0 O y w m c X V v d D t T Z W N 0 a W 9 u M S 9 S W F 9 S R U 1 P V k V E L 0 F 1 d G 9 S Z W 1 v d m V k Q 2 9 s d W 1 u c z E u e 0 F P U l J l Y 2 V p d m V k R G F 0 Z S w y N X 0 m c X V v d D s s J n F 1 b 3 Q 7 U 2 V j d G l v b j E v U l h f U k V N T 1 Z F R C 9 B d X R v U m V t b 3 Z l Z E N v b H V t b n M x L n t B T 1 J S Z W N l a X Z l Z F R p b W U s M j Z 9 J n F 1 b 3 Q 7 L C Z x d W 9 0 O 1 N l Y 3 R p b 2 4 x L 1 J Y X 1 J F T U 9 W R U Q v Q X V 0 b 1 J l b W 9 2 Z W R D b 2 x 1 b W 5 z M S 5 7 R X h 0 Z W 5 z a W 9 u R G F 0 Z S w y N 3 0 m c X V v d D s s J n F 1 b 3 Q 7 U 2 V j d G l v b j E v U l h f U k V N T 1 Z F R C 9 B d X R v U m V t b 3 Z l Z E N v b H V t b n M x L n t F e H R E Y X l z L D I 4 f S Z x d W 9 0 O y w m c X V v d D t T Z W N 0 a W 9 u M S 9 S W F 9 S R U 1 P V k V E L 0 F 1 d G 9 S Z W 1 v d m V k Q 2 9 s d W 1 u c z E u e 0 1 M V E N S Z X F 1 Z X N 0 V H l w Z S w y O X 0 m c X V v d D s s J n F 1 b 3 Q 7 U 2 V j d G l v b j E v U l h f U k V N T 1 Z F R C 9 B d X R v U m V t b 3 Z l Z E N v b H V t b n M x L n t T Z X J 2 V H l w Z S w z M H 0 m c X V v d D s s J n F 1 b 3 Q 7 U 2 V j d G l v b j E v U l h f U k V N T 1 Z F R C 9 B d X R v U m V t b 3 Z l Z E N v b H V t b n M x L n t T Z X J 2 Q 2 9 k Z S w z M X 0 m c X V v d D s s J n F 1 b 3 Q 7 U 2 V j d G l v b j E v U l h f U k V N T 1 Z F R C 9 B d X R v U m V t b 3 Z l Z E N v b H V t b n M x L n t S R V B P U l Q g U 1 R B V F V T L D M y f S Z x d W 9 0 O y w m c X V v d D t T Z W N 0 a W 9 u M S 9 S W F 9 S R U 1 P V k V E L 0 F 1 d G 9 S Z W 1 v d m V k Q 2 9 s d W 1 u c z E u e 0 F 1 d G h M Z X Z l b C w z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Y X 1 J F T U 9 W R U Q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/ s k z e S 5 + 5 O v Y 8 X n v X N X O 8 A A A A A A g A A A A A A E G Y A A A A B A A A g A A A A z s C g m J H x D 5 F V W E l r d 7 b Z I i z q G 5 n r J K c h i p H c R Z W B D h s A A A A A D o A A A A A C A A A g A A A A O z z b 3 Q j v V C n c O V Y 4 y C u 1 9 z H e G B r i A g q 9 I H Y + x P n 4 w n N Q A A A A i W Y K s r P B h j n C l y q l G x 7 P T 9 J f H x m V U Q W t Q s i 5 f U r t r M 9 T M q y H j r i 4 2 T + J B p f y 8 O i a Z 9 4 Y 6 T b Z X z L 9 p R 4 7 w X Z C N + L g s / Y E 7 o c a C 0 e V S 9 e 4 b 1 h A A A A A d X 5 J c 6 K Y C Y n l E E K t 1 z u n I u s k h d O z S c 7 2 y D n y x A P Z d o 8 y / L 7 K O b a 2 g n c O 0 d U t r p h u 7 g G d s v l C d F + W S s e b l C A N s w = = < / D a t a M a s h u p > 
</file>

<file path=customXml/itemProps1.xml><?xml version="1.0" encoding="utf-8"?>
<ds:datastoreItem xmlns:ds="http://schemas.openxmlformats.org/officeDocument/2006/customXml" ds:itemID="{AF43F4CF-D95C-4807-84D6-FA9F01705E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REFERENCE_DATA</vt:lpstr>
      <vt:lpstr>GRAPH_DATA</vt:lpstr>
      <vt:lpstr>UPLOAD_ME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Hada, Takashi</dc:creator>
  <cp:lastModifiedBy>Hada, Takashi</cp:lastModifiedBy>
  <dcterms:created xsi:type="dcterms:W3CDTF">2026-03-17T19:00:25Z</dcterms:created>
  <dcterms:modified xsi:type="dcterms:W3CDTF">2026-06-22T17:36:02Z</dcterms:modified>
</cp:coreProperties>
</file>